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11340" windowHeight="7065" tabRatio="884" activeTab="5"/>
  </bookViews>
  <sheets>
    <sheet name="1st Order" sheetId="1" r:id="rId1"/>
    <sheet name="2nd Order" sheetId="2" r:id="rId2"/>
    <sheet name="3rd Order" sheetId="3" r:id="rId3"/>
    <sheet name="4th Order" sheetId="4" r:id="rId4"/>
    <sheet name="10th Order" sheetId="5" r:id="rId5"/>
    <sheet name="Butterworth" sheetId="6" r:id="rId6"/>
    <sheet name="Velocity and Acceleration" sheetId="7" r:id="rId7"/>
    <sheet name="Comparison" sheetId="8" r:id="rId8"/>
  </sheets>
  <externalReferences>
    <externalReference r:id="rId11"/>
  </externalReferences>
  <definedNames>
    <definedName name="a.0" localSheetId="0">'1st Order'!#REF!</definedName>
    <definedName name="a.0" localSheetId="1">'2nd Order'!#REF!</definedName>
    <definedName name="a.0" localSheetId="2">'3rd Order'!#REF!</definedName>
    <definedName name="a.0" localSheetId="3">'4th Order'!#REF!</definedName>
    <definedName name="a.0" localSheetId="5">'Butterworth'!#REF!</definedName>
    <definedName name="a.0" localSheetId="6">'Velocity and Acceleration'!#REF!</definedName>
    <definedName name="a.0">'10th Order'!#REF!</definedName>
    <definedName name="a.1" localSheetId="0">'1st Order'!#REF!</definedName>
    <definedName name="a.1" localSheetId="1">'2nd Order'!#REF!</definedName>
    <definedName name="a.1" localSheetId="2">'3rd Order'!#REF!</definedName>
    <definedName name="a.1" localSheetId="3">'4th Order'!#REF!</definedName>
    <definedName name="a.1" localSheetId="5">'Butterworth'!#REF!</definedName>
    <definedName name="a.1" localSheetId="6">'Velocity and Acceleration'!#REF!</definedName>
    <definedName name="a.1">'10th Order'!#REF!</definedName>
    <definedName name="a.10" localSheetId="0">'1st Order'!#REF!</definedName>
    <definedName name="a.10" localSheetId="1">'2nd Order'!#REF!</definedName>
    <definedName name="a.10" localSheetId="2">'3rd Order'!#REF!</definedName>
    <definedName name="a.10" localSheetId="3">'4th Order'!#REF!</definedName>
    <definedName name="a.10" localSheetId="5">'Butterworth'!#REF!</definedName>
    <definedName name="a.10" localSheetId="6">'Velocity and Acceleration'!#REF!</definedName>
    <definedName name="a.10">'10th Order'!#REF!</definedName>
    <definedName name="a.2" localSheetId="0">'1st Order'!#REF!</definedName>
    <definedName name="a.2" localSheetId="1">'2nd Order'!#REF!</definedName>
    <definedName name="a.2" localSheetId="2">'3rd Order'!#REF!</definedName>
    <definedName name="a.2" localSheetId="3">'4th Order'!#REF!</definedName>
    <definedName name="a.2" localSheetId="5">'Butterworth'!#REF!</definedName>
    <definedName name="a.2" localSheetId="6">'Velocity and Acceleration'!#REF!</definedName>
    <definedName name="a.2">'10th Order'!#REF!</definedName>
    <definedName name="a.3" localSheetId="0">'1st Order'!#REF!</definedName>
    <definedName name="a.3" localSheetId="1">'2nd Order'!#REF!</definedName>
    <definedName name="a.3" localSheetId="2">'3rd Order'!#REF!</definedName>
    <definedName name="a.3" localSheetId="3">'4th Order'!#REF!</definedName>
    <definedName name="a.3" localSheetId="5">'Butterworth'!#REF!</definedName>
    <definedName name="a.3" localSheetId="6">'Velocity and Acceleration'!#REF!</definedName>
    <definedName name="a.3">'10th Order'!#REF!</definedName>
    <definedName name="a.4" localSheetId="0">'1st Order'!#REF!</definedName>
    <definedName name="a.4" localSheetId="1">'2nd Order'!#REF!</definedName>
    <definedName name="a.4" localSheetId="2">'3rd Order'!#REF!</definedName>
    <definedName name="a.4" localSheetId="3">'4th Order'!#REF!</definedName>
    <definedName name="a.4" localSheetId="5">'Butterworth'!#REF!</definedName>
    <definedName name="a.4" localSheetId="6">'Velocity and Acceleration'!#REF!</definedName>
    <definedName name="a.4">'10th Order'!#REF!</definedName>
    <definedName name="a.5" localSheetId="0">'1st Order'!#REF!</definedName>
    <definedName name="a.5" localSheetId="1">'2nd Order'!#REF!</definedName>
    <definedName name="a.5" localSheetId="2">'3rd Order'!#REF!</definedName>
    <definedName name="a.5" localSheetId="3">'4th Order'!#REF!</definedName>
    <definedName name="a.5" localSheetId="5">'Butterworth'!#REF!</definedName>
    <definedName name="a.5" localSheetId="6">'Velocity and Acceleration'!#REF!</definedName>
    <definedName name="a.5">'10th Order'!#REF!</definedName>
    <definedName name="a.6" localSheetId="0">'1st Order'!#REF!</definedName>
    <definedName name="a.6" localSheetId="1">'2nd Order'!#REF!</definedName>
    <definedName name="a.6" localSheetId="2">'3rd Order'!#REF!</definedName>
    <definedName name="a.6" localSheetId="3">'4th Order'!#REF!</definedName>
    <definedName name="a.6" localSheetId="5">'Butterworth'!#REF!</definedName>
    <definedName name="a.6" localSheetId="6">'Velocity and Acceleration'!#REF!</definedName>
    <definedName name="a.6">'10th Order'!#REF!</definedName>
    <definedName name="a.7" localSheetId="0">'1st Order'!#REF!</definedName>
    <definedName name="a.7" localSheetId="1">'2nd Order'!#REF!</definedName>
    <definedName name="a.7" localSheetId="2">'3rd Order'!#REF!</definedName>
    <definedName name="a.7" localSheetId="3">'4th Order'!#REF!</definedName>
    <definedName name="a.7" localSheetId="5">'Butterworth'!#REF!</definedName>
    <definedName name="a.7" localSheetId="6">'Velocity and Acceleration'!#REF!</definedName>
    <definedName name="a.7">'10th Order'!#REF!</definedName>
    <definedName name="a.8" localSheetId="0">'1st Order'!#REF!</definedName>
    <definedName name="a.8" localSheetId="1">'2nd Order'!#REF!</definedName>
    <definedName name="a.8" localSheetId="2">'3rd Order'!#REF!</definedName>
    <definedName name="a.8" localSheetId="3">'4th Order'!#REF!</definedName>
    <definedName name="a.8" localSheetId="5">'Butterworth'!#REF!</definedName>
    <definedName name="a.8" localSheetId="6">'Velocity and Acceleration'!#REF!</definedName>
    <definedName name="a.8">'10th Order'!#REF!</definedName>
    <definedName name="a.9" localSheetId="0">'1st Order'!#REF!</definedName>
    <definedName name="a.9" localSheetId="1">'2nd Order'!#REF!</definedName>
    <definedName name="a.9" localSheetId="2">'3rd Order'!#REF!</definedName>
    <definedName name="a.9" localSheetId="3">'4th Order'!#REF!</definedName>
    <definedName name="a.9" localSheetId="5">'Butterworth'!#REF!</definedName>
    <definedName name="a.9" localSheetId="6">'Velocity and Acceleration'!#REF!</definedName>
    <definedName name="a.9">'10th Order'!#REF!</definedName>
    <definedName name="A_0" localSheetId="5">'Butterworth'!$D$6</definedName>
    <definedName name="A_0" localSheetId="6">'Velocity and Acceleration'!$D$6</definedName>
    <definedName name="A_0">'10th Order'!$Z$6</definedName>
    <definedName name="A_1" localSheetId="5">'Butterworth'!$D$7</definedName>
    <definedName name="A_1" localSheetId="6">'Velocity and Acceleration'!$D$7</definedName>
    <definedName name="A_1">'10th Order'!$Z$7</definedName>
    <definedName name="A_2" localSheetId="5">'Butterworth'!$D$8</definedName>
    <definedName name="A_2" localSheetId="6">'Velocity and Acceleration'!$D$8</definedName>
    <definedName name="A_2">'10th Order'!$Z$8</definedName>
    <definedName name="b.1">'[1]Butterworth'!$K$11</definedName>
    <definedName name="b.2">'[1]Butterworth'!$K$12</definedName>
    <definedName name="B_1" localSheetId="5">'Butterworth'!$D$10</definedName>
    <definedName name="B_1" localSheetId="6">'Velocity and Acceleration'!$D$10</definedName>
    <definedName name="B_1">'10th Order'!$Z$10</definedName>
    <definedName name="B_2" localSheetId="5">'Butterworth'!$D$11</definedName>
    <definedName name="B_2" localSheetId="6">'Velocity and Acceleration'!$D$11</definedName>
    <definedName name="B_2">'10th Order'!$Z$11</definedName>
    <definedName name="k_1" localSheetId="5">'Butterworth'!$B$5</definedName>
    <definedName name="k_1" localSheetId="6">'Velocity and Acceleration'!$B$5</definedName>
    <definedName name="k_1">'10th Order'!$X$5</definedName>
    <definedName name="k_2" localSheetId="5">'Butterworth'!$B$6</definedName>
    <definedName name="k_2" localSheetId="6">'Velocity and Acceleration'!$B$6</definedName>
    <definedName name="k_2">'10th Order'!$X$6</definedName>
    <definedName name="k_3" localSheetId="5">'Butterworth'!$B$7</definedName>
    <definedName name="k_3" localSheetId="6">'Velocity and Acceleration'!$B$7</definedName>
    <definedName name="k_3">'10th Order'!$X$7</definedName>
    <definedName name="q.1" localSheetId="0">'1st Order'!#REF!</definedName>
    <definedName name="q.1" localSheetId="1">'2nd Order'!#REF!</definedName>
    <definedName name="q.1" localSheetId="2">'3rd Order'!#REF!</definedName>
    <definedName name="q.1" localSheetId="3">'4th Order'!#REF!</definedName>
    <definedName name="q.1" localSheetId="5">'Butterworth'!#REF!</definedName>
    <definedName name="q.1" localSheetId="6">'Velocity and Acceleration'!#REF!</definedName>
    <definedName name="q.1">'10th Order'!#REF!</definedName>
    <definedName name="q.10" localSheetId="0">'1st Order'!#REF!</definedName>
    <definedName name="q.10" localSheetId="1">'2nd Order'!#REF!</definedName>
    <definedName name="q.10" localSheetId="2">'3rd Order'!#REF!</definedName>
    <definedName name="q.10" localSheetId="3">'4th Order'!#REF!</definedName>
    <definedName name="q.10" localSheetId="5">'Butterworth'!#REF!</definedName>
    <definedName name="q.10" localSheetId="6">'Velocity and Acceleration'!#REF!</definedName>
    <definedName name="q.10">'10th Order'!#REF!</definedName>
    <definedName name="q.2" localSheetId="0">'1st Order'!#REF!</definedName>
    <definedName name="q.2" localSheetId="1">'2nd Order'!#REF!</definedName>
    <definedName name="q.2" localSheetId="2">'3rd Order'!#REF!</definedName>
    <definedName name="q.2" localSheetId="3">'4th Order'!#REF!</definedName>
    <definedName name="q.2" localSheetId="5">'Butterworth'!#REF!</definedName>
    <definedName name="q.2" localSheetId="6">'Velocity and Acceleration'!#REF!</definedName>
    <definedName name="q.2">'10th Order'!#REF!</definedName>
    <definedName name="q.3" localSheetId="0">'1st Order'!#REF!</definedName>
    <definedName name="q.3" localSheetId="1">'2nd Order'!#REF!</definedName>
    <definedName name="q.3" localSheetId="2">'3rd Order'!#REF!</definedName>
    <definedName name="q.3" localSheetId="3">'4th Order'!#REF!</definedName>
    <definedName name="q.3" localSheetId="5">'Butterworth'!#REF!</definedName>
    <definedName name="q.3" localSheetId="6">'Velocity and Acceleration'!#REF!</definedName>
    <definedName name="q.3">'10th Order'!#REF!</definedName>
    <definedName name="q.4" localSheetId="0">'1st Order'!#REF!</definedName>
    <definedName name="q.4" localSheetId="1">'2nd Order'!#REF!</definedName>
    <definedName name="q.4" localSheetId="2">'3rd Order'!#REF!</definedName>
    <definedName name="q.4" localSheetId="3">'4th Order'!#REF!</definedName>
    <definedName name="q.4" localSheetId="5">'Butterworth'!#REF!</definedName>
    <definedName name="q.4" localSheetId="6">'Velocity and Acceleration'!#REF!</definedName>
    <definedName name="q.4">'10th Order'!#REF!</definedName>
    <definedName name="q.5" localSheetId="0">'1st Order'!#REF!</definedName>
    <definedName name="q.5" localSheetId="1">'2nd Order'!#REF!</definedName>
    <definedName name="q.5" localSheetId="2">'3rd Order'!#REF!</definedName>
    <definedName name="q.5" localSheetId="3">'4th Order'!#REF!</definedName>
    <definedName name="q.5" localSheetId="5">'Butterworth'!#REF!</definedName>
    <definedName name="q.5" localSheetId="6">'Velocity and Acceleration'!#REF!</definedName>
    <definedName name="q.5">'10th Order'!#REF!</definedName>
    <definedName name="q.6" localSheetId="0">'1st Order'!#REF!</definedName>
    <definedName name="q.6" localSheetId="1">'2nd Order'!#REF!</definedName>
    <definedName name="q.6" localSheetId="2">'3rd Order'!#REF!</definedName>
    <definedName name="q.6" localSheetId="3">'4th Order'!#REF!</definedName>
    <definedName name="q.6" localSheetId="5">'Butterworth'!#REF!</definedName>
    <definedName name="q.6" localSheetId="6">'Velocity and Acceleration'!#REF!</definedName>
    <definedName name="q.6">'10th Order'!#REF!</definedName>
    <definedName name="q.7" localSheetId="0">'1st Order'!#REF!</definedName>
    <definedName name="q.7" localSheetId="1">'2nd Order'!#REF!</definedName>
    <definedName name="q.7" localSheetId="2">'3rd Order'!#REF!</definedName>
    <definedName name="q.7" localSheetId="3">'4th Order'!#REF!</definedName>
    <definedName name="q.7" localSheetId="5">'Butterworth'!#REF!</definedName>
    <definedName name="q.7" localSheetId="6">'Velocity and Acceleration'!#REF!</definedName>
    <definedName name="q.7">'10th Order'!#REF!</definedName>
    <definedName name="q.8" localSheetId="0">'1st Order'!#REF!</definedName>
    <definedName name="q.8" localSheetId="1">'2nd Order'!#REF!</definedName>
    <definedName name="q.8" localSheetId="2">'3rd Order'!#REF!</definedName>
    <definedName name="q.8" localSheetId="3">'4th Order'!#REF!</definedName>
    <definedName name="q.8" localSheetId="5">'Butterworth'!#REF!</definedName>
    <definedName name="q.8" localSheetId="6">'Velocity and Acceleration'!#REF!</definedName>
    <definedName name="q.8">'10th Order'!#REF!</definedName>
    <definedName name="q.9" localSheetId="0">'1st Order'!#REF!</definedName>
    <definedName name="q.9" localSheetId="1">'2nd Order'!#REF!</definedName>
    <definedName name="q.9" localSheetId="2">'3rd Order'!#REF!</definedName>
    <definedName name="q.9" localSheetId="3">'4th Order'!#REF!</definedName>
    <definedName name="q.9" localSheetId="5">'Butterworth'!#REF!</definedName>
    <definedName name="q.9" localSheetId="6">'Velocity and Acceleration'!#REF!</definedName>
    <definedName name="q.9">'10th Order'!#REF!</definedName>
    <definedName name="solver_adj" localSheetId="4" hidden="1">'10th Order'!$G$5:$G$25</definedName>
    <definedName name="solver_adj" localSheetId="0" hidden="1">'1st Order'!$G$5:$G$7</definedName>
    <definedName name="solver_adj" localSheetId="1" hidden="1">'2nd Order'!$G$5:$G$9</definedName>
    <definedName name="solver_adj" localSheetId="2" hidden="1">'3rd Order'!$G$5:$G$11</definedName>
    <definedName name="solver_adj" localSheetId="3" hidden="1">'4th Order'!$G$5:$G$13</definedName>
    <definedName name="solver_adj" localSheetId="5" hidden="1">'Butterworth'!#REF!</definedName>
    <definedName name="solver_adj" localSheetId="6" hidden="1">'Velocity and Acceleration'!#REF!</definedName>
    <definedName name="solver_cvg" localSheetId="4" hidden="1">0.001</definedName>
    <definedName name="solver_cvg" localSheetId="0" hidden="1">0.001</definedName>
    <definedName name="solver_cvg" localSheetId="1" hidden="1">0.001</definedName>
    <definedName name="solver_cvg" localSheetId="2" hidden="1">0.001</definedName>
    <definedName name="solver_cvg" localSheetId="3" hidden="1">0.001</definedName>
    <definedName name="solver_cvg" localSheetId="5" hidden="1">0.001</definedName>
    <definedName name="solver_cvg" localSheetId="6" hidden="1">0.001</definedName>
    <definedName name="solver_drv" localSheetId="4" hidden="1">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5" hidden="1">1</definedName>
    <definedName name="solver_drv" localSheetId="6" hidden="1">1</definedName>
    <definedName name="solver_est" localSheetId="4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5" hidden="1">1</definedName>
    <definedName name="solver_est" localSheetId="6" hidden="1">1</definedName>
    <definedName name="solver_itr" localSheetId="4" hidden="1">10000</definedName>
    <definedName name="solver_itr" localSheetId="0" hidden="1">10000</definedName>
    <definedName name="solver_itr" localSheetId="1" hidden="1">10000</definedName>
    <definedName name="solver_itr" localSheetId="2" hidden="1">10000</definedName>
    <definedName name="solver_itr" localSheetId="3" hidden="1">10000</definedName>
    <definedName name="solver_itr" localSheetId="5" hidden="1">10000</definedName>
    <definedName name="solver_itr" localSheetId="6" hidden="1">10000</definedName>
    <definedName name="solver_lin" localSheetId="4" hidden="1">2</definedName>
    <definedName name="solver_lin" localSheetId="0" hidden="1">2</definedName>
    <definedName name="solver_lin" localSheetId="1" hidden="1">2</definedName>
    <definedName name="solver_lin" localSheetId="2" hidden="1">2</definedName>
    <definedName name="solver_lin" localSheetId="3" hidden="1">2</definedName>
    <definedName name="solver_lin" localSheetId="5" hidden="1">2</definedName>
    <definedName name="solver_lin" localSheetId="6" hidden="1">2</definedName>
    <definedName name="solver_neg" localSheetId="4" hidden="1">2</definedName>
    <definedName name="solver_neg" localSheetId="0" hidden="1">2</definedName>
    <definedName name="solver_neg" localSheetId="1" hidden="1">2</definedName>
    <definedName name="solver_neg" localSheetId="2" hidden="1">2</definedName>
    <definedName name="solver_neg" localSheetId="3" hidden="1">2</definedName>
    <definedName name="solver_neg" localSheetId="5" hidden="1">2</definedName>
    <definedName name="solver_neg" localSheetId="6" hidden="1">2</definedName>
    <definedName name="solver_num" localSheetId="4" hidden="1">0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um" localSheetId="3" hidden="1">0</definedName>
    <definedName name="solver_num" localSheetId="5" hidden="1">0</definedName>
    <definedName name="solver_num" localSheetId="6" hidden="1">0</definedName>
    <definedName name="solver_nwt" localSheetId="4" hidden="1">1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5" hidden="1">1</definedName>
    <definedName name="solver_nwt" localSheetId="6" hidden="1">1</definedName>
    <definedName name="solver_opt" localSheetId="4" hidden="1">'10th Order'!$E$2</definedName>
    <definedName name="solver_opt" localSheetId="0" hidden="1">'1st Order'!$E$2</definedName>
    <definedName name="solver_opt" localSheetId="1" hidden="1">'2nd Order'!$E$2</definedName>
    <definedName name="solver_opt" localSheetId="2" hidden="1">'3rd Order'!$E$2</definedName>
    <definedName name="solver_opt" localSheetId="3" hidden="1">'4th Order'!$E$2</definedName>
    <definedName name="solver_opt" localSheetId="5" hidden="1">'Butterworth'!#REF!</definedName>
    <definedName name="solver_opt" localSheetId="6" hidden="1">'Velocity and Acceleration'!#REF!</definedName>
    <definedName name="solver_pre" localSheetId="4" hidden="1">0.000001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5" hidden="1">0.000001</definedName>
    <definedName name="solver_pre" localSheetId="6" hidden="1">0.000001</definedName>
    <definedName name="solver_scl" localSheetId="4" hidden="1">1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5" hidden="1">1</definedName>
    <definedName name="solver_scl" localSheetId="6" hidden="1">1</definedName>
    <definedName name="solver_sho" localSheetId="4" hidden="1">2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5" hidden="1">2</definedName>
    <definedName name="solver_sho" localSheetId="6" hidden="1">2</definedName>
    <definedName name="solver_tim" localSheetId="4" hidden="1">100</definedName>
    <definedName name="solver_tim" localSheetId="0" hidden="1">100</definedName>
    <definedName name="solver_tim" localSheetId="1" hidden="1">100</definedName>
    <definedName name="solver_tim" localSheetId="2" hidden="1">100</definedName>
    <definedName name="solver_tim" localSheetId="3" hidden="1">100</definedName>
    <definedName name="solver_tim" localSheetId="5" hidden="1">100</definedName>
    <definedName name="solver_tim" localSheetId="6" hidden="1">100</definedName>
    <definedName name="solver_tol" localSheetId="4" hidden="1">0.000001</definedName>
    <definedName name="solver_tol" localSheetId="0" hidden="1">0.000001</definedName>
    <definedName name="solver_tol" localSheetId="1" hidden="1">0.000001</definedName>
    <definedName name="solver_tol" localSheetId="2" hidden="1">0.000001</definedName>
    <definedName name="solver_tol" localSheetId="3" hidden="1">0.000001</definedName>
    <definedName name="solver_tol" localSheetId="5" hidden="1">0.000001</definedName>
    <definedName name="solver_tol" localSheetId="6" hidden="1">0.000001</definedName>
    <definedName name="solver_typ" localSheetId="4" hidden="1">2</definedName>
    <definedName name="solver_typ" localSheetId="0" hidden="1">2</definedName>
    <definedName name="solver_typ" localSheetId="1" hidden="1">2</definedName>
    <definedName name="solver_typ" localSheetId="2" hidden="1">2</definedName>
    <definedName name="solver_typ" localSheetId="3" hidden="1">2</definedName>
    <definedName name="solver_typ" localSheetId="5" hidden="1">2</definedName>
    <definedName name="solver_typ" localSheetId="6" hidden="1">2</definedName>
    <definedName name="solver_val" localSheetId="4" hidden="1">0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5" hidden="1">0</definedName>
    <definedName name="solver_val" localSheetId="6" hidden="1">0</definedName>
  </definedNames>
  <calcPr fullCalcOnLoad="1"/>
</workbook>
</file>

<file path=xl/sharedStrings.xml><?xml version="1.0" encoding="utf-8"?>
<sst xmlns="http://schemas.openxmlformats.org/spreadsheetml/2006/main" count="1121" uniqueCount="195">
  <si>
    <t>a1</t>
  </si>
  <si>
    <r>
      <t>q</t>
    </r>
    <r>
      <rPr>
        <sz val="12"/>
        <rFont val="Times New Roman"/>
        <family val="0"/>
      </rPr>
      <t>1</t>
    </r>
  </si>
  <si>
    <t>a2</t>
  </si>
  <si>
    <r>
      <t>q</t>
    </r>
    <r>
      <rPr>
        <sz val="12"/>
        <rFont val="Times New Roman"/>
        <family val="0"/>
      </rPr>
      <t>2</t>
    </r>
  </si>
  <si>
    <t>a3</t>
  </si>
  <si>
    <r>
      <t>q</t>
    </r>
    <r>
      <rPr>
        <sz val="12"/>
        <rFont val="Times New Roman"/>
        <family val="0"/>
      </rPr>
      <t>3</t>
    </r>
  </si>
  <si>
    <t>a4</t>
  </si>
  <si>
    <r>
      <t>q</t>
    </r>
    <r>
      <rPr>
        <sz val="12"/>
        <rFont val="Times New Roman"/>
        <family val="0"/>
      </rPr>
      <t>4</t>
    </r>
  </si>
  <si>
    <t>a5</t>
  </si>
  <si>
    <t>a6</t>
  </si>
  <si>
    <t>a7</t>
  </si>
  <si>
    <t>a8</t>
  </si>
  <si>
    <t>a9</t>
  </si>
  <si>
    <t>a10</t>
  </si>
  <si>
    <t>a0</t>
  </si>
  <si>
    <t>SE</t>
  </si>
  <si>
    <t>SSE</t>
  </si>
  <si>
    <r>
      <t>q</t>
    </r>
    <r>
      <rPr>
        <sz val="12"/>
        <rFont val="Times New Roman"/>
        <family val="0"/>
      </rPr>
      <t>5</t>
    </r>
  </si>
  <si>
    <r>
      <t>q</t>
    </r>
    <r>
      <rPr>
        <sz val="12"/>
        <rFont val="Times New Roman"/>
        <family val="0"/>
      </rPr>
      <t>6</t>
    </r>
  </si>
  <si>
    <r>
      <t>q</t>
    </r>
    <r>
      <rPr>
        <sz val="12"/>
        <rFont val="Times New Roman"/>
        <family val="0"/>
      </rPr>
      <t>7</t>
    </r>
  </si>
  <si>
    <r>
      <t>q</t>
    </r>
    <r>
      <rPr>
        <sz val="12"/>
        <rFont val="Times New Roman"/>
        <family val="0"/>
      </rPr>
      <t>8</t>
    </r>
  </si>
  <si>
    <r>
      <t>q</t>
    </r>
    <r>
      <rPr>
        <sz val="12"/>
        <rFont val="Times New Roman"/>
        <family val="0"/>
      </rPr>
      <t>9</t>
    </r>
  </si>
  <si>
    <r>
      <t>q</t>
    </r>
    <r>
      <rPr>
        <sz val="12"/>
        <rFont val="Times New Roman"/>
        <family val="0"/>
      </rPr>
      <t>10</t>
    </r>
  </si>
  <si>
    <t>Raw data</t>
  </si>
  <si>
    <t>Time</t>
  </si>
  <si>
    <t>Frequency</t>
  </si>
  <si>
    <t>Butterworth Filter</t>
  </si>
  <si>
    <t>Pedal Fx 1st pass</t>
  </si>
  <si>
    <t>Padded data</t>
  </si>
  <si>
    <t>Pedal tan Force</t>
  </si>
  <si>
    <t>cutoff f</t>
  </si>
  <si>
    <t>Filtered Padding</t>
  </si>
  <si>
    <t>Padding</t>
  </si>
  <si>
    <t>data collection f</t>
  </si>
  <si>
    <t>w</t>
  </si>
  <si>
    <t>K1=</t>
  </si>
  <si>
    <t>K2=</t>
  </si>
  <si>
    <t>K3=</t>
  </si>
  <si>
    <t>b1</t>
  </si>
  <si>
    <t>b2</t>
  </si>
  <si>
    <t>Data row 1</t>
  </si>
  <si>
    <t>Data row 2</t>
  </si>
  <si>
    <t>Data row 3</t>
  </si>
  <si>
    <t>Data row 4</t>
  </si>
  <si>
    <t>Data row 5</t>
  </si>
  <si>
    <t>Data row 6</t>
  </si>
  <si>
    <t>Data row 7</t>
  </si>
  <si>
    <t>Data row 8</t>
  </si>
  <si>
    <t>Data row 9</t>
  </si>
  <si>
    <t>Data row 10</t>
  </si>
  <si>
    <t>Data row 11</t>
  </si>
  <si>
    <t>Data row 12</t>
  </si>
  <si>
    <t>Data row 13</t>
  </si>
  <si>
    <t>Data row 14</t>
  </si>
  <si>
    <t>Data row 15</t>
  </si>
  <si>
    <t>Data row 16</t>
  </si>
  <si>
    <t>Data row 17</t>
  </si>
  <si>
    <t>Data row 18</t>
  </si>
  <si>
    <t>Data row 19</t>
  </si>
  <si>
    <t>Data row 20</t>
  </si>
  <si>
    <t>Data row 21</t>
  </si>
  <si>
    <t>Data row 22</t>
  </si>
  <si>
    <t>Data row 23</t>
  </si>
  <si>
    <t>Data row 24</t>
  </si>
  <si>
    <t>Data row 25</t>
  </si>
  <si>
    <t>Data row 26</t>
  </si>
  <si>
    <t>Data row 27</t>
  </si>
  <si>
    <t>Data row 28</t>
  </si>
  <si>
    <t>Data row 29</t>
  </si>
  <si>
    <t>Data row 30</t>
  </si>
  <si>
    <t>Data row 31</t>
  </si>
  <si>
    <t>Data row 32</t>
  </si>
  <si>
    <t>Data row 33</t>
  </si>
  <si>
    <t>Data row 34</t>
  </si>
  <si>
    <t>Data row 35</t>
  </si>
  <si>
    <t>Data row 36</t>
  </si>
  <si>
    <t>Data row 37</t>
  </si>
  <si>
    <t>Data row 38</t>
  </si>
  <si>
    <t>Data row 39</t>
  </si>
  <si>
    <t>Data row 40</t>
  </si>
  <si>
    <t>Data row 41</t>
  </si>
  <si>
    <t>Data row 42</t>
  </si>
  <si>
    <t>Data row 43</t>
  </si>
  <si>
    <t>Data row 44</t>
  </si>
  <si>
    <t>Data row 45</t>
  </si>
  <si>
    <t>Data row 46</t>
  </si>
  <si>
    <t>Data row 47</t>
  </si>
  <si>
    <t>Data row 48</t>
  </si>
  <si>
    <t>Data row 49</t>
  </si>
  <si>
    <t>Data row 50</t>
  </si>
  <si>
    <t>Data row 51</t>
  </si>
  <si>
    <t>Data row 52</t>
  </si>
  <si>
    <t>Data row 53</t>
  </si>
  <si>
    <t>Data row 54</t>
  </si>
  <si>
    <t>Data row 55</t>
  </si>
  <si>
    <t>Data row 56</t>
  </si>
  <si>
    <t>Data row 57</t>
  </si>
  <si>
    <t>Data row 58</t>
  </si>
  <si>
    <t>Data row 59</t>
  </si>
  <si>
    <t>Data row 60</t>
  </si>
  <si>
    <t>Data row 61</t>
  </si>
  <si>
    <t>Data row 62</t>
  </si>
  <si>
    <t>Data row 63</t>
  </si>
  <si>
    <t>Data row 64</t>
  </si>
  <si>
    <t>Data row 65</t>
  </si>
  <si>
    <t>Data row 66</t>
  </si>
  <si>
    <t>Data row 67</t>
  </si>
  <si>
    <t>Data row 68</t>
  </si>
  <si>
    <t>Data row 69</t>
  </si>
  <si>
    <t>Data row 70</t>
  </si>
  <si>
    <t>Data row 71</t>
  </si>
  <si>
    <t>Data row 72</t>
  </si>
  <si>
    <t>Data row 73</t>
  </si>
  <si>
    <t>Data row 74</t>
  </si>
  <si>
    <t>Data row 75</t>
  </si>
  <si>
    <t>Data row 76</t>
  </si>
  <si>
    <t>Data row 77</t>
  </si>
  <si>
    <t>Data row 78</t>
  </si>
  <si>
    <t>Data row 79</t>
  </si>
  <si>
    <t>Data row 80</t>
  </si>
  <si>
    <t>Data row 81</t>
  </si>
  <si>
    <t>Data row 82</t>
  </si>
  <si>
    <t>Data row 83</t>
  </si>
  <si>
    <t>Data row 84</t>
  </si>
  <si>
    <t>Data row 85</t>
  </si>
  <si>
    <t>Data row 86</t>
  </si>
  <si>
    <t>Data row 87</t>
  </si>
  <si>
    <t>Data row 88</t>
  </si>
  <si>
    <t>Data row 89</t>
  </si>
  <si>
    <t>Data row 90</t>
  </si>
  <si>
    <t>Data row 91</t>
  </si>
  <si>
    <t>Data row 92</t>
  </si>
  <si>
    <t>Data row 93</t>
  </si>
  <si>
    <t>Data row 94</t>
  </si>
  <si>
    <t>Data row 95</t>
  </si>
  <si>
    <t>Data row 96</t>
  </si>
  <si>
    <t>Data row 97</t>
  </si>
  <si>
    <t>Data row 98</t>
  </si>
  <si>
    <t>Data row 99</t>
  </si>
  <si>
    <t>Data row 100</t>
  </si>
  <si>
    <t>Data row 101</t>
  </si>
  <si>
    <t>Data row 102</t>
  </si>
  <si>
    <t>Data row 103</t>
  </si>
  <si>
    <t>Data row 104</t>
  </si>
  <si>
    <t>Data row 105</t>
  </si>
  <si>
    <t>Data row 106</t>
  </si>
  <si>
    <t>Data row 107</t>
  </si>
  <si>
    <t>Data row 108</t>
  </si>
  <si>
    <t>Data row 109</t>
  </si>
  <si>
    <t>Data row 110</t>
  </si>
  <si>
    <t>Data row 111</t>
  </si>
  <si>
    <t>Data row 112</t>
  </si>
  <si>
    <t>Data row 113</t>
  </si>
  <si>
    <t>Data row 114</t>
  </si>
  <si>
    <t>Data row 115</t>
  </si>
  <si>
    <t>Data row 116</t>
  </si>
  <si>
    <t>Data row 117</t>
  </si>
  <si>
    <t>Data row 118</t>
  </si>
  <si>
    <t>Data row 119</t>
  </si>
  <si>
    <t>Data row 120</t>
  </si>
  <si>
    <t>2nd pass</t>
  </si>
  <si>
    <t>Filtered</t>
  </si>
  <si>
    <t>Cuttoff f</t>
  </si>
  <si>
    <t>Mean</t>
  </si>
  <si>
    <t>1st Haromonic</t>
  </si>
  <si>
    <t>2nd Haromonic</t>
  </si>
  <si>
    <t>3rd Haromonic</t>
  </si>
  <si>
    <t>4th Haromonic</t>
  </si>
  <si>
    <t>Sum</t>
  </si>
  <si>
    <t>2 pass cutoff</t>
  </si>
  <si>
    <t>fs/fc</t>
  </si>
  <si>
    <r>
      <t>2</t>
    </r>
    <r>
      <rPr>
        <sz val="12"/>
        <rFont val="Symbol"/>
        <family val="1"/>
      </rPr>
      <t>p</t>
    </r>
    <r>
      <rPr>
        <sz val="12"/>
        <rFont val="Times New Roman"/>
        <family val="0"/>
      </rPr>
      <t>/T</t>
    </r>
  </si>
  <si>
    <r>
      <t>2</t>
    </r>
    <r>
      <rPr>
        <sz val="12"/>
        <rFont val="Symbol"/>
        <family val="1"/>
      </rPr>
      <t>p</t>
    </r>
    <r>
      <rPr>
        <sz val="12"/>
        <rFont val="Times New Roman"/>
        <family val="1"/>
      </rPr>
      <t>/T</t>
    </r>
  </si>
  <si>
    <t>1st Order</t>
  </si>
  <si>
    <t>2nd Order</t>
  </si>
  <si>
    <t>3rd Order</t>
  </si>
  <si>
    <t>4th Order</t>
  </si>
  <si>
    <t>10th Order</t>
  </si>
  <si>
    <t>PRF</t>
  </si>
  <si>
    <t>Raw PRF</t>
  </si>
  <si>
    <t>1st Order PRF</t>
  </si>
  <si>
    <t>2nd Order PRF</t>
  </si>
  <si>
    <t>3rd Order PRF</t>
  </si>
  <si>
    <t>4th Order PRF</t>
  </si>
  <si>
    <t>10th Order PRF</t>
  </si>
  <si>
    <t>PRF 1st pass</t>
  </si>
  <si>
    <t>Note in this data set: 4th order is equivelent to 8 hz</t>
  </si>
  <si>
    <t>Foot Angle</t>
  </si>
  <si>
    <t>Foot angle 1st pass</t>
  </si>
  <si>
    <t>Foot Angle 2nd pass</t>
  </si>
  <si>
    <r>
      <t>w</t>
    </r>
    <r>
      <rPr>
        <sz val="12"/>
        <rFont val="Times New Roman"/>
        <family val="0"/>
      </rPr>
      <t xml:space="preserve"> from raw data</t>
    </r>
  </si>
  <si>
    <r>
      <t>w</t>
    </r>
    <r>
      <rPr>
        <sz val="12"/>
        <rFont val="Times New Roman"/>
        <family val="0"/>
      </rPr>
      <t xml:space="preserve"> from filtered data</t>
    </r>
  </si>
  <si>
    <r>
      <t>a</t>
    </r>
    <r>
      <rPr>
        <sz val="12"/>
        <rFont val="Times New Roman"/>
        <family val="0"/>
      </rPr>
      <t xml:space="preserve"> from filtered data</t>
    </r>
  </si>
  <si>
    <r>
      <t>a</t>
    </r>
    <r>
      <rPr>
        <sz val="12"/>
        <rFont val="Times New Roman"/>
        <family val="0"/>
      </rPr>
      <t xml:space="preserve"> from raw data</t>
    </r>
  </si>
  <si>
    <t>Cutoff Control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</si>
</sst>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0.000"/>
    <numFmt numFmtId="166" formatCode="0.0000"/>
    <numFmt numFmtId="167" formatCode="0.0"/>
    <numFmt numFmtId="168" formatCode="0.00000"/>
    <numFmt numFmtId="169" formatCode="0.000000"/>
  </numFmts>
  <fonts count="19">
    <font>
      <sz val="12"/>
      <name val="Times New Roman"/>
      <family val="0"/>
    </font>
    <font>
      <sz val="12"/>
      <name val="Symbol"/>
      <family val="1"/>
    </font>
    <font>
      <b/>
      <sz val="8.75"/>
      <name val="Times New Roman"/>
      <family val="1"/>
    </font>
    <font>
      <sz val="16.75"/>
      <name val="Times New Roman"/>
      <family val="0"/>
    </font>
    <font>
      <sz val="17.75"/>
      <name val="Times New Roman"/>
      <family val="0"/>
    </font>
    <font>
      <sz val="12"/>
      <name val="Arial"/>
      <family val="0"/>
    </font>
    <font>
      <sz val="1.75"/>
      <name val="Times New Roman"/>
      <family val="0"/>
    </font>
    <font>
      <sz val="8"/>
      <name val="Arial"/>
      <family val="0"/>
    </font>
    <font>
      <b/>
      <sz val="8.25"/>
      <name val="Times New Roman"/>
      <family val="1"/>
    </font>
    <font>
      <b/>
      <vertAlign val="superscript"/>
      <sz val="8.25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7.25"/>
      <name val="Times New Roman"/>
      <family val="0"/>
    </font>
    <font>
      <b/>
      <vertAlign val="superscript"/>
      <sz val="16"/>
      <name val="Times New Roman"/>
      <family val="1"/>
    </font>
    <font>
      <b/>
      <sz val="16.75"/>
      <name val="Times New Roman"/>
      <family val="1"/>
    </font>
    <font>
      <b/>
      <vertAlign val="superscript"/>
      <sz val="16.75"/>
      <name val="Times New Roman"/>
      <family val="1"/>
    </font>
    <font>
      <vertAlign val="subscript"/>
      <sz val="12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right"/>
    </xf>
    <xf numFmtId="166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8" xfId="0" applyBorder="1" applyAlignment="1">
      <alignment/>
    </xf>
    <xf numFmtId="2" fontId="0" fillId="0" borderId="9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66" fontId="0" fillId="0" borderId="7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2" borderId="10" xfId="0" applyFill="1" applyBorder="1" applyAlignment="1">
      <alignment horizontal="center"/>
    </xf>
    <xf numFmtId="167" fontId="0" fillId="0" borderId="0" xfId="0" applyNumberFormat="1" applyAlignment="1">
      <alignment horizontal="center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2025"/>
          <c:w val="0.912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'1st Order'!$A$2:$A$724</c:f>
              <c:numCache/>
            </c:numRef>
          </c:xVal>
          <c:yVal>
            <c:numRef>
              <c:f>'1st Order'!$B$2:$B$724</c:f>
              <c:numCache/>
            </c:numRef>
          </c:yVal>
          <c:smooth val="0"/>
        </c:ser>
        <c:ser>
          <c:idx val="1"/>
          <c:order val="1"/>
          <c:tx>
            <c:v>1st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'1st Order'!$A$2:$A$724</c:f>
              <c:numCache/>
            </c:numRef>
          </c:xVal>
          <c:yVal>
            <c:numRef>
              <c:f>'1st Order'!$C$2:$C$724</c:f>
              <c:numCache/>
            </c:numRef>
          </c:yVal>
          <c:smooth val="0"/>
        </c:ser>
        <c:axId val="12857747"/>
        <c:axId val="48610860"/>
      </c:scatterChart>
      <c:valAx>
        <c:axId val="12857747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610860"/>
        <c:crosses val="autoZero"/>
        <c:crossBetween val="midCat"/>
        <c:dispUnits/>
      </c:valAx>
      <c:valAx>
        <c:axId val="48610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285774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025"/>
          <c:y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02025"/>
          <c:w val="0.9295"/>
          <c:h val="0.913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'10th Order'!$A$2:$A$724</c:f>
              <c:numCache/>
            </c:numRef>
          </c:xVal>
          <c:yVal>
            <c:numRef>
              <c:f>'10th Order'!$B$2:$B$724</c:f>
              <c:numCache/>
            </c:numRef>
          </c:yVal>
          <c:smooth val="0"/>
        </c:ser>
        <c:ser>
          <c:idx val="1"/>
          <c:order val="1"/>
          <c:tx>
            <c:v>10th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'10th Order'!$A$2:$A$724</c:f>
              <c:numCache/>
            </c:numRef>
          </c:xVal>
          <c:yVal>
            <c:numRef>
              <c:f>'10th Order'!$C$2:$C$724</c:f>
              <c:numCache/>
            </c:numRef>
          </c:yVal>
          <c:smooth val="0"/>
        </c:ser>
        <c:axId val="20538333"/>
        <c:axId val="50627270"/>
      </c:scatterChart>
      <c:valAx>
        <c:axId val="2053833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0627270"/>
        <c:crosses val="autoZero"/>
        <c:crossBetween val="midCat"/>
        <c:dispUnits/>
      </c:valAx>
      <c:valAx>
        <c:axId val="50627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053833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5"/>
          <c:y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'10th Order'!$C$1</c:f>
              <c:strCache>
                <c:ptCount val="1"/>
                <c:pt idx="0">
                  <c:v>10th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'10th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'10th Order'!$C$2:$C$724</c:f>
              <c:numCache>
                <c:ptCount val="723"/>
                <c:pt idx="0">
                  <c:v>119.0534032185895</c:v>
                </c:pt>
                <c:pt idx="1">
                  <c:v>124.15773959581932</c:v>
                </c:pt>
                <c:pt idx="2">
                  <c:v>130.226365597364</c:v>
                </c:pt>
                <c:pt idx="3">
                  <c:v>137.21664643629865</c:v>
                </c:pt>
                <c:pt idx="4">
                  <c:v>145.0884301732861</c:v>
                </c:pt>
                <c:pt idx="5">
                  <c:v>153.82092966100666</c:v>
                </c:pt>
                <c:pt idx="6">
                  <c:v>163.42008215698783</c:v>
                </c:pt>
                <c:pt idx="7">
                  <c:v>173.91360369375806</c:v>
                </c:pt>
                <c:pt idx="8">
                  <c:v>185.3338838603178</c:v>
                </c:pt>
                <c:pt idx="9">
                  <c:v>197.69195734904793</c:v>
                </c:pt>
                <c:pt idx="10">
                  <c:v>210.9483281125598</c:v>
                </c:pt>
                <c:pt idx="11">
                  <c:v>224.9877882721793</c:v>
                </c:pt>
                <c:pt idx="12">
                  <c:v>239.60518309654213</c:v>
                </c:pt>
                <c:pt idx="13">
                  <c:v>254.5072770323391</c:v>
                </c:pt>
                <c:pt idx="14">
                  <c:v>269.3327853735461</c:v>
                </c:pt>
                <c:pt idx="15">
                  <c:v>283.6888664587188</c:v>
                </c:pt>
                <c:pt idx="16">
                  <c:v>297.19871164042286</c:v>
                </c:pt>
                <c:pt idx="17">
                  <c:v>309.5521227418097</c:v>
                </c:pt>
                <c:pt idx="18">
                  <c:v>320.54975838447365</c:v>
                </c:pt>
                <c:pt idx="19">
                  <c:v>330.1323793591709</c:v>
                </c:pt>
                <c:pt idx="20">
                  <c:v>338.38885953794767</c:v>
                </c:pt>
                <c:pt idx="21">
                  <c:v>345.5405030120171</c:v>
                </c:pt>
                <c:pt idx="22">
                  <c:v>351.9035808000667</c:v>
                </c:pt>
                <c:pt idx="23">
                  <c:v>357.83609663634263</c:v>
                </c:pt>
                <c:pt idx="24">
                  <c:v>363.6777847521937</c:v>
                </c:pt>
                <c:pt idx="25">
                  <c:v>369.69362986206517</c:v>
                </c:pt>
                <c:pt idx="26">
                  <c:v>376.030526532506</c:v>
                </c:pt>
                <c:pt idx="27">
                  <c:v>382.6942077298671</c:v>
                </c:pt>
                <c:pt idx="28">
                  <c:v>389.5497823715039</c:v>
                </c:pt>
                <c:pt idx="29">
                  <c:v>396.3448952827258</c:v>
                </c:pt>
                <c:pt idx="30">
                  <c:v>402.7505174172118</c:v>
                </c:pt>
                <c:pt idx="31">
                  <c:v>408.41145915357436</c:v>
                </c:pt>
                <c:pt idx="32">
                  <c:v>412.99740092539577</c:v>
                </c:pt>
                <c:pt idx="33">
                  <c:v>416.245735526681</c:v>
                </c:pt>
                <c:pt idx="34">
                  <c:v>417.98962869870013</c:v>
                </c:pt>
                <c:pt idx="35">
                  <c:v>418.16792739262115</c:v>
                </c:pt>
                <c:pt idx="36">
                  <c:v>416.8171788906157</c:v>
                </c:pt>
                <c:pt idx="37">
                  <c:v>414.04932502442097</c:v>
                </c:pt>
                <c:pt idx="38">
                  <c:v>410.02097180348613</c:v>
                </c:pt>
                <c:pt idx="39">
                  <c:v>404.9011095419496</c:v>
                </c:pt>
                <c:pt idx="40">
                  <c:v>398.84367993864004</c:v>
                </c:pt>
                <c:pt idx="41">
                  <c:v>391.9696670490402</c:v>
                </c:pt>
                <c:pt idx="42">
                  <c:v>384.36088214349</c:v>
                </c:pt>
                <c:pt idx="43">
                  <c:v>376.06490180255923</c:v>
                </c:pt>
                <c:pt idx="44">
                  <c:v>367.1082871146984</c:v>
                </c:pt>
                <c:pt idx="45">
                  <c:v>357.5137190601999</c:v>
                </c:pt>
                <c:pt idx="46">
                  <c:v>347.3162791515592</c:v>
                </c:pt>
                <c:pt idx="47">
                  <c:v>336.57478433384546</c:v>
                </c:pt>
                <c:pt idx="48">
                  <c:v>325.37561921761306</c:v>
                </c:pt>
                <c:pt idx="49">
                  <c:v>313.828499634244</c:v>
                </c:pt>
                <c:pt idx="50">
                  <c:v>302.055582350125</c:v>
                </c:pt>
                <c:pt idx="51">
                  <c:v>290.1768736679166</c:v>
                </c:pt>
                <c:pt idx="52">
                  <c:v>278.2956747640731</c:v>
                </c:pt>
                <c:pt idx="53">
                  <c:v>266.4877040016434</c:v>
                </c:pt>
                <c:pt idx="54">
                  <c:v>254.79662115801824</c:v>
                </c:pt>
                <c:pt idx="55">
                  <c:v>243.23717917498388</c:v>
                </c:pt>
                <c:pt idx="56">
                  <c:v>231.80548877242904</c:v>
                </c:pt>
                <c:pt idx="57">
                  <c:v>220.49427542594162</c:v>
                </c:pt>
                <c:pt idx="58">
                  <c:v>209.3098663537344</c:v>
                </c:pt>
                <c:pt idx="59">
                  <c:v>198.28718787751228</c:v>
                </c:pt>
                <c:pt idx="60">
                  <c:v>187.49935541017518</c:v>
                </c:pt>
                <c:pt idx="61">
                  <c:v>177.05942213920977</c:v>
                </c:pt>
                <c:pt idx="62">
                  <c:v>167.11331289657696</c:v>
                </c:pt>
                <c:pt idx="63">
                  <c:v>157.82461959244094</c:v>
                </c:pt>
                <c:pt idx="64">
                  <c:v>149.3534631173234</c:v>
                </c:pt>
                <c:pt idx="65">
                  <c:v>141.83275757907188</c:v>
                </c:pt>
                <c:pt idx="66">
                  <c:v>135.34575248080156</c:v>
                </c:pt>
                <c:pt idx="67">
                  <c:v>129.90859583243522</c:v>
                </c:pt>
                <c:pt idx="68">
                  <c:v>125.4608959190197</c:v>
                </c:pt>
                <c:pt idx="69">
                  <c:v>121.86600898917814</c:v>
                </c:pt>
                <c:pt idx="70">
                  <c:v>118.92126907800456</c:v>
                </c:pt>
                <c:pt idx="71">
                  <c:v>116.376864338229</c:v>
                </c:pt>
                <c:pt idx="72">
                  <c:v>113.96080093502935</c:v>
                </c:pt>
                <c:pt idx="73">
                  <c:v>111.4065777880338</c:v>
                </c:pt>
                <c:pt idx="74">
                  <c:v>108.47993666080124</c:v>
                </c:pt>
                <c:pt idx="75">
                  <c:v>105.00136612107598</c:v>
                </c:pt>
                <c:pt idx="76">
                  <c:v>100.86184040820262</c:v>
                </c:pt>
                <c:pt idx="77">
                  <c:v>96.03040127572467</c:v>
                </c:pt>
                <c:pt idx="78">
                  <c:v>90.55343096297</c:v>
                </c:pt>
                <c:pt idx="79">
                  <c:v>84.54659877242248</c:v>
                </c:pt>
                <c:pt idx="80">
                  <c:v>78.18130698589148</c:v>
                </c:pt>
                <c:pt idx="81">
                  <c:v>71.66789616616454</c:v>
                </c:pt>
                <c:pt idx="82">
                  <c:v>65.237865110629</c:v>
                </c:pt>
                <c:pt idx="83">
                  <c:v>59.12697678976692</c:v>
                </c:pt>
                <c:pt idx="84">
                  <c:v>53.56049212203293</c:v>
                </c:pt>
                <c:pt idx="85">
                  <c:v>48.74107351950243</c:v>
                </c:pt>
                <c:pt idx="86">
                  <c:v>44.83930514210657</c:v>
                </c:pt>
                <c:pt idx="87">
                  <c:v>41.98642100276738</c:v>
                </c:pt>
                <c:pt idx="88">
                  <c:v>40.26877684355485</c:v>
                </c:pt>
                <c:pt idx="89">
                  <c:v>39.72382106699357</c:v>
                </c:pt>
                <c:pt idx="90">
                  <c:v>40.33770772517243</c:v>
                </c:pt>
                <c:pt idx="91">
                  <c:v>42.04509206021764</c:v>
                </c:pt>
                <c:pt idx="92">
                  <c:v>44.73188810298118</c:v>
                </c:pt>
                <c:pt idx="93">
                  <c:v>48.24171785315753</c:v>
                </c:pt>
                <c:pt idx="94">
                  <c:v>52.38638994017403</c:v>
                </c:pt>
                <c:pt idx="95">
                  <c:v>56.96005956704752</c:v>
                </c:pt>
                <c:pt idx="96">
                  <c:v>61.75588458346454</c:v>
                </c:pt>
                <c:pt idx="97">
                  <c:v>66.58321503434146</c:v>
                </c:pt>
                <c:pt idx="98">
                  <c:v>71.28286203628521</c:v>
                </c:pt>
                <c:pt idx="99">
                  <c:v>75.73796944487738</c:v>
                </c:pt>
                <c:pt idx="100">
                  <c:v>79.87854405084086</c:v>
                </c:pt>
                <c:pt idx="101">
                  <c:v>83.67874111613732</c:v>
                </c:pt>
                <c:pt idx="102">
                  <c:v>87.14737152788952</c:v>
                </c:pt>
                <c:pt idx="103">
                  <c:v>90.3135109735591</c:v>
                </c:pt>
                <c:pt idx="104">
                  <c:v>93.21022379988838</c:v>
                </c:pt>
                <c:pt idx="105">
                  <c:v>95.8599723042848</c:v>
                </c:pt>
                <c:pt idx="106">
                  <c:v>98.26508341472146</c:v>
                </c:pt>
                <c:pt idx="107">
                  <c:v>100.40567060478185</c:v>
                </c:pt>
                <c:pt idx="108">
                  <c:v>102.24582390261119</c:v>
                </c:pt>
                <c:pt idx="109">
                  <c:v>103.74700742314556</c:v>
                </c:pt>
                <c:pt idx="110">
                  <c:v>104.88585693767315</c:v>
                </c:pt>
                <c:pt idx="111">
                  <c:v>105.67236419233235</c:v>
                </c:pt>
                <c:pt idx="112">
                  <c:v>106.16408486279583</c:v>
                </c:pt>
                <c:pt idx="113">
                  <c:v>106.47264633001232</c:v>
                </c:pt>
                <c:pt idx="114">
                  <c:v>106.76036785217401</c:v>
                </c:pt>
                <c:pt idx="115">
                  <c:v>107.22693006225757</c:v>
                </c:pt>
                <c:pt idx="116">
                  <c:v>108.08827758901641</c:v>
                </c:pt>
                <c:pt idx="117">
                  <c:v>109.55178806314099</c:v>
                </c:pt>
                <c:pt idx="118">
                  <c:v>111.7927391072661</c:v>
                </c:pt>
                <c:pt idx="119">
                  <c:v>114.93697602156873</c:v>
                </c:pt>
              </c:numCache>
            </c:numRef>
          </c:yVal>
          <c:smooth val="0"/>
        </c:ser>
        <c:axId val="52992247"/>
        <c:axId val="7168176"/>
      </c:scatterChart>
      <c:valAx>
        <c:axId val="52992247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1st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168176"/>
        <c:crosses val="autoZero"/>
        <c:crossBetween val="midCat"/>
        <c:dispUnits/>
        <c:majorUnit val="50"/>
      </c:valAx>
      <c:valAx>
        <c:axId val="71681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29922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'10th Order'!$E$6:$E$15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'10th Order'!$G$6:$G$15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64513585"/>
        <c:axId val="43751354"/>
      </c:scatterChart>
      <c:valAx>
        <c:axId val="6451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751354"/>
        <c:crosses val="autoZero"/>
        <c:crossBetween val="midCat"/>
        <c:dispUnits/>
      </c:valAx>
      <c:valAx>
        <c:axId val="437513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5135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'10th Order'!$T$6:$T$15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58217867"/>
        <c:axId val="54198756"/>
      </c:scatterChart>
      <c:valAx>
        <c:axId val="582178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98756"/>
        <c:crosses val="autoZero"/>
        <c:crossBetween val="midCat"/>
        <c:dispUnits/>
      </c:valAx>
      <c:valAx>
        <c:axId val="541987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178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Actual Force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Butterworth!#REF!</c:f>
              <c:str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144.626803204082</c:v>
                </c:pt>
                <c:pt idx="5">
                  <c:v>152.7348796242501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</c:v>
                </c:pt>
                <c:pt idx="14">
                  <c:v>271.03360890634184</c:v>
                </c:pt>
                <c:pt idx="15">
                  <c:v>285.1100513018958</c:v>
                </c:pt>
                <c:pt idx="16">
                  <c:v>298.0565425882042</c:v>
                </c:pt>
                <c:pt idx="17">
                  <c:v>309.6862342389211</c:v>
                </c:pt>
                <c:pt idx="18">
                  <c:v>319.9566131658223</c:v>
                </c:pt>
                <c:pt idx="19">
                  <c:v>328.96424843273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</c:v>
                </c:pt>
                <c:pt idx="23">
                  <c:v>357.3354327177516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390.91309895302</c:v>
                </c:pt>
                <c:pt idx="29">
                  <c:v>397.3167900688499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</c:v>
                </c:pt>
                <c:pt idx="33">
                  <c:v>415.26435796656557</c:v>
                </c:pt>
                <c:pt idx="34">
                  <c:v>416.9917068239</c:v>
                </c:pt>
                <c:pt idx="35">
                  <c:v>417.4248777527188</c:v>
                </c:pt>
                <c:pt idx="36">
                  <c:v>416.5378762380839</c:v>
                </c:pt>
                <c:pt idx="37">
                  <c:v>414.334448086043</c:v>
                </c:pt>
                <c:pt idx="38">
                  <c:v>410.8426243797082</c:v>
                </c:pt>
                <c:pt idx="39">
                  <c:v>406.1116916779915</c:v>
                </c:pt>
                <c:pt idx="40">
                  <c:v>400.2113603916584</c:v>
                </c:pt>
                <c:pt idx="41">
                  <c:v>393.2319334984983</c:v>
                </c:pt>
                <c:pt idx="42">
                  <c:v>385.28381002804804</c:v>
                </c:pt>
                <c:pt idx="43">
                  <c:v>376.4947881211049</c:v>
                </c:pt>
                <c:pt idx="44">
                  <c:v>367.0042905259442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</c:v>
                </c:pt>
                <c:pt idx="48">
                  <c:v>324.69604126676785</c:v>
                </c:pt>
                <c:pt idx="49">
                  <c:v>313.5341244484147</c:v>
                </c:pt>
                <c:pt idx="50">
                  <c:v>302.24055709872516</c:v>
                </c:pt>
                <c:pt idx="51">
                  <c:v>290.8207175085946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220.0022843774408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166.2507248833982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</c:v>
                </c:pt>
                <c:pt idx="78">
                  <c:v>90.97016366495724</c:v>
                </c:pt>
                <c:pt idx="79">
                  <c:v>85.50569856693077</c:v>
                </c:pt>
                <c:pt idx="80">
                  <c:v>79.48391199337671</c:v>
                </c:pt>
                <c:pt idx="81">
                  <c:v>73.04847904076357</c:v>
                </c:pt>
                <c:pt idx="82">
                  <c:v>66.41749814174636</c:v>
                </c:pt>
                <c:pt idx="83">
                  <c:v>59.86946652501231</c:v>
                </c:pt>
                <c:pt idx="84">
                  <c:v>53.71995963530854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38.94983514834965</c:v>
                </c:pt>
                <c:pt idx="89">
                  <c:v>38.625699084115645</c:v>
                </c:pt>
                <c:pt idx="90">
                  <c:v>39.67845502499127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</c:v>
                </c:pt>
                <c:pt idx="94">
                  <c:v>53.51628092096735</c:v>
                </c:pt>
                <c:pt idx="95">
                  <c:v>58.054213230190676</c:v>
                </c:pt>
                <c:pt idx="96">
                  <c:v>62.56247792336343</c:v>
                </c:pt>
                <c:pt idx="97">
                  <c:v>66.9158284356827</c:v>
                </c:pt>
                <c:pt idx="98">
                  <c:v>71.06152876738197</c:v>
                </c:pt>
                <c:pt idx="99">
                  <c:v>75.00681310028213</c:v>
                </c:pt>
                <c:pt idx="100">
                  <c:v>78.79589392558246</c:v>
                </c:pt>
                <c:pt idx="101">
                  <c:v>82.48168089829193</c:v>
                </c:pt>
                <c:pt idx="102">
                  <c:v>86.09841355355168</c:v>
                </c:pt>
                <c:pt idx="103">
                  <c:v>89.64120359519129</c:v>
                </c:pt>
                <c:pt idx="104">
                  <c:v>93.05703214495512</c:v>
                </c:pt>
                <c:pt idx="105">
                  <c:v>96.24932126531631</c:v>
                </c:pt>
                <c:pt idx="106">
                  <c:v>99.09528126731196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axId val="18026757"/>
        <c:axId val="28023086"/>
      </c:scatterChart>
      <c:valAx>
        <c:axId val="18026757"/>
        <c:scaling>
          <c:orientation val="minMax"/>
          <c:max val="0.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8023086"/>
        <c:crosses val="autoZero"/>
        <c:crossBetween val="midCat"/>
        <c:dispUnits/>
      </c:valAx>
      <c:valAx>
        <c:axId val="28023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02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Butterworth!#REF!</c:f>
              <c:strCache>
                <c:ptCount val="1"/>
                <c:pt idx="0">
                  <c:v>Fourier Approx 10x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strCache>
            </c:strRef>
          </c:xVal>
          <c:yVal>
            <c:numRef>
              <c:f>Butterworth!#REF!</c:f>
              <c:numCache>
                <c:ptCount val="723"/>
                <c:pt idx="0">
                  <c:v>120.30798540910666</c:v>
                </c:pt>
                <c:pt idx="1">
                  <c:v>125.33708989828258</c:v>
                </c:pt>
                <c:pt idx="2">
                  <c:v>131.03645514121936</c:v>
                </c:pt>
                <c:pt idx="3">
                  <c:v>137.43755025156528</c:v>
                </c:pt>
                <c:pt idx="4">
                  <c:v>144.626803204082</c:v>
                </c:pt>
                <c:pt idx="5">
                  <c:v>152.7348796242501</c:v>
                </c:pt>
                <c:pt idx="6">
                  <c:v>161.91027884268587</c:v>
                </c:pt>
                <c:pt idx="7">
                  <c:v>172.28206369186742</c:v>
                </c:pt>
                <c:pt idx="8">
                  <c:v>183.91923528311145</c:v>
                </c:pt>
                <c:pt idx="9">
                  <c:v>196.7954310890698</c:v>
                </c:pt>
                <c:pt idx="10">
                  <c:v>210.76697735353648</c:v>
                </c:pt>
                <c:pt idx="11">
                  <c:v>225.56996482816845</c:v>
                </c:pt>
                <c:pt idx="12">
                  <c:v>240.83840770226962</c:v>
                </c:pt>
                <c:pt idx="13">
                  <c:v>256.1414259322165</c:v>
                </c:pt>
                <c:pt idx="14">
                  <c:v>271.03360890634184</c:v>
                </c:pt>
                <c:pt idx="15">
                  <c:v>285.1100513018958</c:v>
                </c:pt>
                <c:pt idx="16">
                  <c:v>298.0565425882042</c:v>
                </c:pt>
                <c:pt idx="17">
                  <c:v>309.6862342389211</c:v>
                </c:pt>
                <c:pt idx="18">
                  <c:v>319.9566131658223</c:v>
                </c:pt>
                <c:pt idx="19">
                  <c:v>328.96424843273</c:v>
                </c:pt>
                <c:pt idx="20">
                  <c:v>336.918804047327</c:v>
                </c:pt>
                <c:pt idx="21">
                  <c:v>344.10141996986374</c:v>
                </c:pt>
                <c:pt idx="22">
                  <c:v>350.8150660802667</c:v>
                </c:pt>
                <c:pt idx="23">
                  <c:v>357.3354327177516</c:v>
                </c:pt>
                <c:pt idx="24">
                  <c:v>363.87023355165707</c:v>
                </c:pt>
                <c:pt idx="25">
                  <c:v>370.53269868106014</c:v>
                </c:pt>
                <c:pt idx="26">
                  <c:v>377.3320369800806</c:v>
                </c:pt>
                <c:pt idx="27">
                  <c:v>384.18040538896986</c:v>
                </c:pt>
                <c:pt idx="28">
                  <c:v>390.91309895302</c:v>
                </c:pt>
                <c:pt idx="29">
                  <c:v>397.3167900688499</c:v>
                </c:pt>
                <c:pt idx="30">
                  <c:v>403.15997991146855</c:v>
                </c:pt>
                <c:pt idx="31">
                  <c:v>408.22037887255306</c:v>
                </c:pt>
                <c:pt idx="32">
                  <c:v>412.3054467360266</c:v>
                </c:pt>
                <c:pt idx="33">
                  <c:v>415.26435796656557</c:v>
                </c:pt>
                <c:pt idx="34">
                  <c:v>416.9917068239</c:v>
                </c:pt>
                <c:pt idx="35">
                  <c:v>417.4248777527188</c:v>
                </c:pt>
                <c:pt idx="36">
                  <c:v>416.5378762380839</c:v>
                </c:pt>
                <c:pt idx="37">
                  <c:v>414.334448086043</c:v>
                </c:pt>
                <c:pt idx="38">
                  <c:v>410.8426243797082</c:v>
                </c:pt>
                <c:pt idx="39">
                  <c:v>406.1116916779915</c:v>
                </c:pt>
                <c:pt idx="40">
                  <c:v>400.2113603916584</c:v>
                </c:pt>
                <c:pt idx="41">
                  <c:v>393.2319334984983</c:v>
                </c:pt>
                <c:pt idx="42">
                  <c:v>385.28381002804804</c:v>
                </c:pt>
                <c:pt idx="43">
                  <c:v>376.4947881211049</c:v>
                </c:pt>
                <c:pt idx="44">
                  <c:v>367.0042905259442</c:v>
                </c:pt>
                <c:pt idx="45">
                  <c:v>356.95461357842333</c:v>
                </c:pt>
                <c:pt idx="46">
                  <c:v>346.48031494707203</c:v>
                </c:pt>
                <c:pt idx="47">
                  <c:v>335.6976212368471</c:v>
                </c:pt>
                <c:pt idx="48">
                  <c:v>324.69604126676785</c:v>
                </c:pt>
                <c:pt idx="49">
                  <c:v>313.5341244484147</c:v>
                </c:pt>
                <c:pt idx="50">
                  <c:v>302.24055709872516</c:v>
                </c:pt>
                <c:pt idx="51">
                  <c:v>290.8207175085946</c:v>
                </c:pt>
                <c:pt idx="52">
                  <c:v>279.26766540072157</c:v>
                </c:pt>
                <c:pt idx="53">
                  <c:v>267.57558959073066</c:v>
                </c:pt>
                <c:pt idx="54">
                  <c:v>255.75319614307332</c:v>
                </c:pt>
                <c:pt idx="55">
                  <c:v>243.83450596937857</c:v>
                </c:pt>
                <c:pt idx="56">
                  <c:v>231.88504050069437</c:v>
                </c:pt>
                <c:pt idx="57">
                  <c:v>220.0022843774408</c:v>
                </c:pt>
                <c:pt idx="58">
                  <c:v>208.31041803358605</c:v>
                </c:pt>
                <c:pt idx="59">
                  <c:v>196.95036947365514</c:v>
                </c:pt>
                <c:pt idx="60">
                  <c:v>186.0670239255393</c:v>
                </c:pt>
                <c:pt idx="61">
                  <c:v>175.79580241180847</c:v>
                </c:pt>
                <c:pt idx="62">
                  <c:v>166.2507248833982</c:v>
                </c:pt>
                <c:pt idx="63">
                  <c:v>157.51556479202705</c:v>
                </c:pt>
                <c:pt idx="64">
                  <c:v>149.63892149009132</c:v>
                </c:pt>
                <c:pt idx="65">
                  <c:v>142.63317734427517</c:v>
                </c:pt>
                <c:pt idx="66">
                  <c:v>136.47656622014</c:v>
                </c:pt>
                <c:pt idx="67">
                  <c:v>131.11711864223432</c:v>
                </c:pt>
                <c:pt idx="68">
                  <c:v>126.47715379124053</c:v>
                </c:pt>
                <c:pt idx="69">
                  <c:v>122.45725829339162</c:v>
                </c:pt>
                <c:pt idx="70">
                  <c:v>118.93924003026252</c:v>
                </c:pt>
                <c:pt idx="71">
                  <c:v>115.78822176691706</c:v>
                </c:pt>
                <c:pt idx="72">
                  <c:v>112.85466463501471</c:v>
                </c:pt>
                <c:pt idx="73">
                  <c:v>109.97751600416481</c:v>
                </c:pt>
                <c:pt idx="74">
                  <c:v>106.9897378633075</c:v>
                </c:pt>
                <c:pt idx="75">
                  <c:v>103.72714284591584</c:v>
                </c:pt>
                <c:pt idx="76">
                  <c:v>100.04078475045858</c:v>
                </c:pt>
                <c:pt idx="77">
                  <c:v>95.81224046174411</c:v>
                </c:pt>
                <c:pt idx="78">
                  <c:v>90.97016366495724</c:v>
                </c:pt>
                <c:pt idx="79">
                  <c:v>85.50569856693077</c:v>
                </c:pt>
                <c:pt idx="80">
                  <c:v>79.48391199337671</c:v>
                </c:pt>
                <c:pt idx="81">
                  <c:v>73.04847904076357</c:v>
                </c:pt>
                <c:pt idx="82">
                  <c:v>66.41749814174636</c:v>
                </c:pt>
                <c:pt idx="83">
                  <c:v>59.86946652501231</c:v>
                </c:pt>
                <c:pt idx="84">
                  <c:v>53.71995963530854</c:v>
                </c:pt>
                <c:pt idx="85">
                  <c:v>48.29118321490224</c:v>
                </c:pt>
                <c:pt idx="86">
                  <c:v>43.87801010281138</c:v>
                </c:pt>
                <c:pt idx="87">
                  <c:v>40.715083746660895</c:v>
                </c:pt>
                <c:pt idx="88">
                  <c:v>38.94983514834965</c:v>
                </c:pt>
                <c:pt idx="89">
                  <c:v>38.625699084115645</c:v>
                </c:pt>
                <c:pt idx="90">
                  <c:v>39.67845502499127</c:v>
                </c:pt>
                <c:pt idx="91">
                  <c:v>41.94664038733552</c:v>
                </c:pt>
                <c:pt idx="92">
                  <c:v>45.194706059931164</c:v>
                </c:pt>
                <c:pt idx="93">
                  <c:v>49.14540917605624</c:v>
                </c:pt>
                <c:pt idx="94">
                  <c:v>53.51628092096735</c:v>
                </c:pt>
                <c:pt idx="95">
                  <c:v>58.054213230190676</c:v>
                </c:pt>
                <c:pt idx="96">
                  <c:v>62.56247792336343</c:v>
                </c:pt>
                <c:pt idx="97">
                  <c:v>66.9158284356827</c:v>
                </c:pt>
                <c:pt idx="98">
                  <c:v>71.06152876738197</c:v>
                </c:pt>
                <c:pt idx="99">
                  <c:v>75.00681310028213</c:v>
                </c:pt>
                <c:pt idx="100">
                  <c:v>78.79589392558246</c:v>
                </c:pt>
                <c:pt idx="101">
                  <c:v>82.48168089829193</c:v>
                </c:pt>
                <c:pt idx="102">
                  <c:v>86.09841355355168</c:v>
                </c:pt>
                <c:pt idx="103">
                  <c:v>89.64120359519129</c:v>
                </c:pt>
                <c:pt idx="104">
                  <c:v>93.05703214495512</c:v>
                </c:pt>
                <c:pt idx="105">
                  <c:v>96.24932126531631</c:v>
                </c:pt>
                <c:pt idx="106">
                  <c:v>99.09528126731196</c:v>
                </c:pt>
                <c:pt idx="107">
                  <c:v>101.47243225020956</c:v>
                </c:pt>
                <c:pt idx="108">
                  <c:v>103.2886129015793</c:v>
                </c:pt>
                <c:pt idx="109">
                  <c:v>104.50888995023182</c:v>
                </c:pt>
                <c:pt idx="110">
                  <c:v>105.17329368912894</c:v>
                </c:pt>
                <c:pt idx="111">
                  <c:v>105.4011537196319</c:v>
                </c:pt>
                <c:pt idx="112">
                  <c:v>105.38062443851106</c:v>
                </c:pt>
                <c:pt idx="113">
                  <c:v>105.34517812831993</c:v>
                </c:pt>
                <c:pt idx="114">
                  <c:v>105.54171159107999</c:v>
                </c:pt>
                <c:pt idx="115">
                  <c:v>106.19681799238</c:v>
                </c:pt>
                <c:pt idx="116">
                  <c:v>107.48827243979854</c:v>
                </c:pt>
                <c:pt idx="117">
                  <c:v>109.52772224408544</c:v>
                </c:pt>
                <c:pt idx="118">
                  <c:v>112.35815744518273</c:v>
                </c:pt>
                <c:pt idx="119">
                  <c:v>115.96646861504529</c:v>
                </c:pt>
              </c:numCache>
            </c:numRef>
          </c:yVal>
          <c:smooth val="0"/>
        </c:ser>
        <c:axId val="50881183"/>
        <c:axId val="55277464"/>
      </c:scatterChart>
      <c:valAx>
        <c:axId val="5088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77464"/>
        <c:crosses val="autoZero"/>
        <c:crossBetween val="midCat"/>
        <c:dispUnits/>
      </c:valAx>
      <c:valAx>
        <c:axId val="55277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1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Butterworth!#REF!</c:f>
              <c:strCache>
                <c:ptCount val="10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  <c:pt idx="5">
                  <c:v>12</c:v>
                </c:pt>
                <c:pt idx="6">
                  <c:v>14</c:v>
                </c:pt>
                <c:pt idx="7">
                  <c:v>16</c:v>
                </c:pt>
                <c:pt idx="8">
                  <c:v>18</c:v>
                </c:pt>
                <c:pt idx="9">
                  <c:v>20</c:v>
                </c:pt>
              </c:strCache>
            </c:strRef>
          </c:xVal>
          <c:yVal>
            <c:numRef>
              <c:f>Butterworth!#REF!</c:f>
              <c:numCache>
                <c:ptCount val="10"/>
                <c:pt idx="0">
                  <c:v>171.12541342648083</c:v>
                </c:pt>
                <c:pt idx="1">
                  <c:v>41.18428723546614</c:v>
                </c:pt>
                <c:pt idx="2">
                  <c:v>11.651592836475704</c:v>
                </c:pt>
                <c:pt idx="3">
                  <c:v>11.641976735957412</c:v>
                </c:pt>
                <c:pt idx="4">
                  <c:v>1.9523584375252934</c:v>
                </c:pt>
                <c:pt idx="5">
                  <c:v>4.314752258632813</c:v>
                </c:pt>
                <c:pt idx="6">
                  <c:v>-0.5145983018449238</c:v>
                </c:pt>
                <c:pt idx="7">
                  <c:v>1.3059243808639587</c:v>
                </c:pt>
                <c:pt idx="8">
                  <c:v>0.9520309213608092</c:v>
                </c:pt>
                <c:pt idx="9">
                  <c:v>0.12406823975382164</c:v>
                </c:pt>
              </c:numCache>
            </c:numRef>
          </c:yVal>
          <c:smooth val="0"/>
        </c:ser>
        <c:axId val="27735129"/>
        <c:axId val="48289570"/>
      </c:scatterChart>
      <c:valAx>
        <c:axId val="277351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89570"/>
        <c:crosses val="autoZero"/>
        <c:crossBetween val="midCat"/>
        <c:dispUnits/>
      </c:valAx>
      <c:valAx>
        <c:axId val="482895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351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Butterworth!#REF!</c:f>
              <c:numCache>
                <c:ptCount val="10"/>
                <c:pt idx="0">
                  <c:v>0.6991359598590692</c:v>
                </c:pt>
                <c:pt idx="1">
                  <c:v>0.8673951074102277</c:v>
                </c:pt>
                <c:pt idx="2">
                  <c:v>0.9149978998798349</c:v>
                </c:pt>
                <c:pt idx="3">
                  <c:v>0.9625614055975135</c:v>
                </c:pt>
                <c:pt idx="4">
                  <c:v>0.9705378011712464</c:v>
                </c:pt>
                <c:pt idx="5">
                  <c:v>0.9881657992662771</c:v>
                </c:pt>
                <c:pt idx="6">
                  <c:v>0.9902681999003989</c:v>
                </c:pt>
                <c:pt idx="7">
                  <c:v>0.995603577488316</c:v>
                </c:pt>
                <c:pt idx="8">
                  <c:v>0.9994931169710478</c:v>
                </c:pt>
                <c:pt idx="9">
                  <c:v>1</c:v>
                </c:pt>
              </c:numCache>
            </c:numRef>
          </c:yVal>
          <c:smooth val="0"/>
        </c:ser>
        <c:axId val="31952947"/>
        <c:axId val="19141068"/>
      </c:scatterChart>
      <c:valAx>
        <c:axId val="3195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41068"/>
        <c:crosses val="autoZero"/>
        <c:crossBetween val="midCat"/>
        <c:dispUnits/>
      </c:valAx>
      <c:valAx>
        <c:axId val="19141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952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2025"/>
          <c:w val="0.92925"/>
          <c:h val="0.901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Butterworth!$F$22:$F$141</c:f>
              <c:numCache/>
            </c:numRef>
          </c:xVal>
          <c:yVal>
            <c:numRef>
              <c:f>Butterworth!$H$22:$H$141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Butterworth!$F$22:$F$141</c:f>
              <c:numCache/>
            </c:numRef>
          </c:xVal>
          <c:yVal>
            <c:numRef>
              <c:f>Butterworth!$M$22:$M$141</c:f>
              <c:numCache/>
            </c:numRef>
          </c:yVal>
          <c:smooth val="0"/>
        </c:ser>
        <c:axId val="38051885"/>
        <c:axId val="6922646"/>
      </c:scatterChart>
      <c:valAx>
        <c:axId val="38051885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922646"/>
        <c:crosses val="autoZero"/>
        <c:crossBetween val="midCat"/>
        <c:dispUnits/>
      </c:valAx>
      <c:valAx>
        <c:axId val="6922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05188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025"/>
          <c:y val="0.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303815"/>
        <c:axId val="23863424"/>
      </c:scatterChart>
      <c:valAx>
        <c:axId val="62303815"/>
        <c:scaling>
          <c:orientation val="minMax"/>
          <c:max val="0.7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3863424"/>
        <c:crosses val="autoZero"/>
        <c:crossBetween val="midCat"/>
        <c:dispUnits/>
      </c:valAx>
      <c:valAx>
        <c:axId val="238634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303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'1st Order'!$C$1</c:f>
              <c:strCache>
                <c:ptCount val="1"/>
                <c:pt idx="0">
                  <c:v>1st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'1st Order'!$B$2:$B$724</c:f>
              <c:numCache>
                <c:ptCount val="7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</c:numCache>
            </c:numRef>
          </c:xVal>
          <c:yVal>
            <c:numRef>
              <c:f>'1st Order'!$C$2:$C$724</c:f>
              <c:numCache>
                <c:ptCount val="7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</c:numCache>
            </c:numRef>
          </c:yVal>
          <c:smooth val="0"/>
        </c:ser>
        <c:axId val="34844557"/>
        <c:axId val="45165558"/>
      </c:scatterChart>
      <c:valAx>
        <c:axId val="34844557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1st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165558"/>
        <c:crosses val="autoZero"/>
        <c:crossBetween val="midCat"/>
        <c:dispUnits/>
        <c:majorUnit val="50"/>
      </c:valAx>
      <c:valAx>
        <c:axId val="45165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84455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'Velocity and Acceleration'!#REF!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89162"/>
        <c:crosses val="autoZero"/>
        <c:crossBetween val="midCat"/>
        <c:dispUnits/>
      </c:valAx>
      <c:valAx>
        <c:axId val="5388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442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'Velocity and Acceleration'!#REF!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5972"/>
        <c:crosses val="autoZero"/>
        <c:crossBetween val="midCat"/>
        <c:dispUnits/>
      </c:valAx>
      <c:valAx>
        <c:axId val="29459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404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'Velocity and Acceleration'!#REF!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6513749"/>
        <c:axId val="37297150"/>
      </c:scatterChart>
      <c:valAx>
        <c:axId val="2651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97150"/>
        <c:crosses val="autoZero"/>
        <c:crossBetween val="midCat"/>
        <c:dispUnits/>
      </c:valAx>
      <c:valAx>
        <c:axId val="372971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13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6"/>
          <c:w val="0.915"/>
          <c:h val="0.924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Acceleration'!$O$2:$O$1242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Acceleration'!$P$2:$P$1242</c:f>
              <c:numCache/>
            </c:numRef>
          </c:yVal>
          <c:smooth val="0"/>
        </c:ser>
        <c:axId val="130031"/>
        <c:axId val="1170280"/>
      </c:scatterChart>
      <c:valAx>
        <c:axId val="130031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170280"/>
        <c:crosses val="autoZero"/>
        <c:crossBetween val="midCat"/>
        <c:dispUnits/>
      </c:valAx>
      <c:valAx>
        <c:axId val="11702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Times New Roman"/>
                    <a:ea typeface="Times New Roman"/>
                    <a:cs typeface="Times New Roman"/>
                  </a:rPr>
                  <a:t>Foot Angular Velocity (r/s)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3003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7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75"/>
          <c:y val="0.036"/>
          <c:w val="0.922"/>
          <c:h val="0.9292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Acceleration'!$R$2:$R$188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Acceleration'!$S$2:$S$194</c:f>
              <c:numCache/>
            </c:numRef>
          </c:yVal>
          <c:smooth val="0"/>
        </c:ser>
        <c:axId val="10532521"/>
        <c:axId val="27683826"/>
      </c:scatterChart>
      <c:valAx>
        <c:axId val="10532521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1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683826"/>
        <c:crosses val="autoZero"/>
        <c:crossBetween val="midCat"/>
        <c:dispUnits/>
        <c:majorUnit val="0.1"/>
      </c:valAx>
      <c:valAx>
        <c:axId val="27683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Foot Angular Acceleration (r/s</a:t>
                </a:r>
                <a:r>
                  <a:rPr lang="en-US" cap="none" sz="825" b="1" i="0" u="none" baseline="30000">
                    <a:latin typeface="Times New Roman"/>
                    <a:ea typeface="Times New Roman"/>
                    <a:cs typeface="Times New Roman"/>
                  </a:rPr>
                  <a:t>2</a:t>
                </a: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53252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675"/>
          <c:y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575"/>
          <c:w val="0.9185"/>
          <c:h val="0.929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Acceleration'!$H$2:$H$1242</c:f>
              <c:numCache/>
            </c:numRef>
          </c:yVal>
          <c:smooth val="0"/>
        </c:ser>
        <c:ser>
          <c:idx val="1"/>
          <c:order val="1"/>
          <c:tx>
            <c:v>Filtered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'Velocity and Acceleration'!$F$2:$F$1242</c:f>
              <c:numCache/>
            </c:numRef>
          </c:xVal>
          <c:yVal>
            <c:numRef>
              <c:f>'Velocity and Acceleration'!$M$2:$M$1242</c:f>
              <c:numCache/>
            </c:numRef>
          </c:yVal>
          <c:smooth val="0"/>
        </c:ser>
        <c:axId val="47827843"/>
        <c:axId val="27797404"/>
      </c:scatterChart>
      <c:valAx>
        <c:axId val="4782784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797404"/>
        <c:crosses val="autoZero"/>
        <c:crossBetween val="midCat"/>
        <c:dispUnits/>
      </c:valAx>
      <c:valAx>
        <c:axId val="27797404"/>
        <c:scaling>
          <c:orientation val="minMax"/>
          <c:min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Times New Roman"/>
                    <a:ea typeface="Times New Roman"/>
                    <a:cs typeface="Times New Roman"/>
                  </a:rPr>
                  <a:t>Foot Angular Position (r)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782784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8"/>
          <c:y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1925"/>
          <c:w val="0.91025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C0C0C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Comparison!$B$2:$B$123</c:f>
              <c:numCache/>
            </c:numRef>
          </c:yVal>
          <c:smooth val="0"/>
        </c:ser>
        <c:ser>
          <c:idx val="2"/>
          <c:order val="1"/>
          <c:tx>
            <c:strRef>
              <c:f>Comparison!$G$1</c:f>
              <c:strCache>
                <c:ptCount val="1"/>
                <c:pt idx="0">
                  <c:v>1st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Comparison!$G$2:$G$121</c:f>
              <c:numCache/>
            </c:numRef>
          </c:yVal>
          <c:smooth val="0"/>
        </c:ser>
        <c:ser>
          <c:idx val="4"/>
          <c:order val="2"/>
          <c:tx>
            <c:strRef>
              <c:f>Comparison!$F$1</c:f>
              <c:strCache>
                <c:ptCount val="1"/>
                <c:pt idx="0">
                  <c:v>2nd Order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Comparison!$A$2:$A$123</c:f>
              <c:numCache/>
            </c:numRef>
          </c:xVal>
          <c:yVal>
            <c:numRef>
              <c:f>Comparison!$F$2:$F$121</c:f>
              <c:numCache/>
            </c:numRef>
          </c:yVal>
          <c:smooth val="0"/>
        </c:ser>
        <c:ser>
          <c:idx val="3"/>
          <c:order val="3"/>
          <c:tx>
            <c:v>4th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Comparison!$A$2:$A$121</c:f>
              <c:numCache/>
            </c:numRef>
          </c:xVal>
          <c:yVal>
            <c:numRef>
              <c:f>Comparison!$D$2:$D$121</c:f>
              <c:numCache/>
            </c:numRef>
          </c:yVal>
          <c:smooth val="0"/>
        </c:ser>
        <c:ser>
          <c:idx val="1"/>
          <c:order val="4"/>
          <c:tx>
            <c:strRef>
              <c:f>Comparison!$H$1</c:f>
              <c:strCache>
                <c:ptCount val="1"/>
                <c:pt idx="0">
                  <c:v>Filtered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Comparison!$A$2:$A$123</c:f>
              <c:numCache/>
            </c:numRef>
          </c:xVal>
          <c:yVal>
            <c:numRef>
              <c:f>Comparison!$H$2:$H$121</c:f>
              <c:numCache/>
            </c:numRef>
          </c:yVal>
          <c:smooth val="0"/>
        </c:ser>
        <c:axId val="48850045"/>
        <c:axId val="36997222"/>
      </c:scatterChart>
      <c:valAx>
        <c:axId val="48850045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997222"/>
        <c:crosses val="autoZero"/>
        <c:crossBetween val="midCat"/>
        <c:dispUnits/>
      </c:valAx>
      <c:valAx>
        <c:axId val="369972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885004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275"/>
          <c:y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'2nd Order'!$C$1</c:f>
              <c:strCache>
                <c:ptCount val="1"/>
                <c:pt idx="0">
                  <c:v>2nd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'2nd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'2nd Order'!$C$2:$C$724</c:f>
              <c:numCache>
                <c:ptCount val="723"/>
                <c:pt idx="0">
                  <c:v>131.07938864955497</c:v>
                </c:pt>
                <c:pt idx="1">
                  <c:v>138.0189514145497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189.2122854907537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</c:v>
                </c:pt>
                <c:pt idx="15">
                  <c:v>275.0431423532567</c:v>
                </c:pt>
                <c:pt idx="16">
                  <c:v>286.16620744125225</c:v>
                </c:pt>
                <c:pt idx="17">
                  <c:v>297.1825039818007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</c:v>
                </c:pt>
                <c:pt idx="23">
                  <c:v>357.4733742505912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</c:v>
                </c:pt>
                <c:pt idx="27">
                  <c:v>387.6472796331499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</c:v>
                </c:pt>
                <c:pt idx="32">
                  <c:v>408.38548814328794</c:v>
                </c:pt>
                <c:pt idx="33">
                  <c:v>409.9307363147818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403.9425143433785</c:v>
                </c:pt>
                <c:pt idx="39">
                  <c:v>400.04103487890967</c:v>
                </c:pt>
                <c:pt idx="40">
                  <c:v>395.2798142647437</c:v>
                </c:pt>
                <c:pt idx="41">
                  <c:v>389.68839056055845</c:v>
                </c:pt>
                <c:pt idx="42">
                  <c:v>383.3017632502462</c:v>
                </c:pt>
                <c:pt idx="43">
                  <c:v>376.1600817607084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</c:v>
                </c:pt>
                <c:pt idx="51">
                  <c:v>298.0422190419117</c:v>
                </c:pt>
                <c:pt idx="52">
                  <c:v>286.5543321434918</c:v>
                </c:pt>
                <c:pt idx="53">
                  <c:v>274.8996874528395</c:v>
                </c:pt>
                <c:pt idx="54">
                  <c:v>263.1443154766581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153.2738410338177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</c:v>
                </c:pt>
                <c:pt idx="73">
                  <c:v>89.9195697659811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</c:v>
                </c:pt>
                <c:pt idx="77">
                  <c:v>75.34398901473189</c:v>
                </c:pt>
                <c:pt idx="78">
                  <c:v>72.8542157349553</c:v>
                </c:pt>
                <c:pt idx="79">
                  <c:v>70.77479710959182</c:v>
                </c:pt>
                <c:pt idx="80">
                  <c:v>69.07638446472502</c:v>
                </c:pt>
                <c:pt idx="81">
                  <c:v>67.7282454039156</c:v>
                </c:pt>
                <c:pt idx="82">
                  <c:v>66.69873575781506</c:v>
                </c:pt>
                <c:pt idx="83">
                  <c:v>65.95577350367289</c:v>
                </c:pt>
                <c:pt idx="84">
                  <c:v>65.46730911367435</c:v>
                </c:pt>
                <c:pt idx="85">
                  <c:v>65.20178685311288</c:v>
                </c:pt>
                <c:pt idx="86">
                  <c:v>65.12859167238555</c:v>
                </c:pt>
                <c:pt idx="87">
                  <c:v>65.21847651929531</c:v>
                </c:pt>
                <c:pt idx="88">
                  <c:v>65.44396513807848</c:v>
                </c:pt>
                <c:pt idx="89">
                  <c:v>65.77972571625926</c:v>
                </c:pt>
                <c:pt idx="90">
                  <c:v>66.20291108655522</c:v>
                </c:pt>
                <c:pt idx="91">
                  <c:v>66.69346158476078</c:v>
                </c:pt>
                <c:pt idx="92">
                  <c:v>67.23436710142643</c:v>
                </c:pt>
                <c:pt idx="93">
                  <c:v>67.81188534037145</c:v>
                </c:pt>
                <c:pt idx="94">
                  <c:v>68.4157138053303</c:v>
                </c:pt>
                <c:pt idx="95">
                  <c:v>69.03911357169076</c:v>
                </c:pt>
                <c:pt idx="96">
                  <c:v>69.67898345739178</c:v>
                </c:pt>
                <c:pt idx="97">
                  <c:v>70.33588377942283</c:v>
                </c:pt>
                <c:pt idx="98">
                  <c:v>71.01400946365817</c:v>
                </c:pt>
                <c:pt idx="99">
                  <c:v>71.72111285951733</c:v>
                </c:pt>
                <c:pt idx="100">
                  <c:v>72.4683771906964</c:v>
                </c:pt>
                <c:pt idx="101">
                  <c:v>73.27024214252845</c:v>
                </c:pt>
                <c:pt idx="102">
                  <c:v>74.14418363909141</c:v>
                </c:pt>
                <c:pt idx="103">
                  <c:v>75.110450392863</c:v>
                </c:pt>
                <c:pt idx="104">
                  <c:v>76.191760310631</c:v>
                </c:pt>
                <c:pt idx="105">
                  <c:v>77.41296030595724</c:v>
                </c:pt>
                <c:pt idx="106">
                  <c:v>78.80065349556814</c:v>
                </c:pt>
                <c:pt idx="107">
                  <c:v>80.38279813985754</c:v>
                </c:pt>
                <c:pt idx="108">
                  <c:v>82.18828302197167</c:v>
                </c:pt>
                <c:pt idx="109">
                  <c:v>84.24648424197571</c:v>
                </c:pt>
                <c:pt idx="110">
                  <c:v>86.58680862921929</c:v>
                </c:pt>
                <c:pt idx="111">
                  <c:v>89.23822914467469</c:v>
                </c:pt>
                <c:pt idx="112">
                  <c:v>92.22881775381327</c:v>
                </c:pt>
                <c:pt idx="113">
                  <c:v>95.58528129826055</c:v>
                </c:pt>
                <c:pt idx="114">
                  <c:v>99.3325058804568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axId val="3836839"/>
        <c:axId val="34531552"/>
      </c:scatterChart>
      <c:valAx>
        <c:axId val="3836839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Times New Roman"/>
                    <a:ea typeface="Times New Roman"/>
                    <a:cs typeface="Times New Roman"/>
                  </a:rPr>
                  <a:t>2nd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4531552"/>
        <c:crosses val="autoZero"/>
        <c:crossBetween val="midCat"/>
        <c:dispUnits/>
        <c:majorUnit val="50"/>
      </c:valAx>
      <c:valAx>
        <c:axId val="34531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75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83683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025"/>
          <c:w val="0.913"/>
          <c:h val="0.8887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'2nd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'2nd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2nd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'2nd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'2nd Order'!$C$2:$C$724</c:f>
              <c:numCache>
                <c:ptCount val="723"/>
                <c:pt idx="0">
                  <c:v>131.07938864955497</c:v>
                </c:pt>
                <c:pt idx="1">
                  <c:v>138.0189514145497</c:v>
                </c:pt>
                <c:pt idx="2">
                  <c:v>145.43508837096243</c:v>
                </c:pt>
                <c:pt idx="3">
                  <c:v>153.31973211464233</c:v>
                </c:pt>
                <c:pt idx="4">
                  <c:v>161.65999094405822</c:v>
                </c:pt>
                <c:pt idx="5">
                  <c:v>170.43808866224447</c:v>
                </c:pt>
                <c:pt idx="6">
                  <c:v>179.63135760014688</c:v>
                </c:pt>
                <c:pt idx="7">
                  <c:v>189.2122854907537</c:v>
                </c:pt>
                <c:pt idx="8">
                  <c:v>199.14861623268257</c:v>
                </c:pt>
                <c:pt idx="9">
                  <c:v>209.40350398925153</c:v>
                </c:pt>
                <c:pt idx="10">
                  <c:v>219.93571948097434</c:v>
                </c:pt>
                <c:pt idx="11">
                  <c:v>230.69990675235073</c:v>
                </c:pt>
                <c:pt idx="12">
                  <c:v>241.6468881341049</c:v>
                </c:pt>
                <c:pt idx="13">
                  <c:v>252.72401458581214</c:v>
                </c:pt>
                <c:pt idx="14">
                  <c:v>263.8755580970346</c:v>
                </c:pt>
                <c:pt idx="15">
                  <c:v>275.0431423532567</c:v>
                </c:pt>
                <c:pt idx="16">
                  <c:v>286.16620744125225</c:v>
                </c:pt>
                <c:pt idx="17">
                  <c:v>297.1825039818007</c:v>
                </c:pt>
                <c:pt idx="18">
                  <c:v>308.02861174017517</c:v>
                </c:pt>
                <c:pt idx="19">
                  <c:v>318.64047748028435</c:v>
                </c:pt>
                <c:pt idx="20">
                  <c:v>328.95396659992633</c:v>
                </c:pt>
                <c:pt idx="21">
                  <c:v>338.90542291486213</c:v>
                </c:pt>
                <c:pt idx="22">
                  <c:v>348.432230850244</c:v>
                </c:pt>
                <c:pt idx="23">
                  <c:v>357.4733742505912</c:v>
                </c:pt>
                <c:pt idx="24">
                  <c:v>365.9699860345745</c:v>
                </c:pt>
                <c:pt idx="25">
                  <c:v>373.86588299823956</c:v>
                </c:pt>
                <c:pt idx="26">
                  <c:v>381.1080802091834</c:v>
                </c:pt>
                <c:pt idx="27">
                  <c:v>387.6472796331499</c:v>
                </c:pt>
                <c:pt idx="28">
                  <c:v>393.43832789140606</c:v>
                </c:pt>
                <c:pt idx="29">
                  <c:v>398.44063835936146</c:v>
                </c:pt>
                <c:pt idx="30">
                  <c:v>402.6185731808539</c:v>
                </c:pt>
                <c:pt idx="31">
                  <c:v>405.9417811844214</c:v>
                </c:pt>
                <c:pt idx="32">
                  <c:v>408.38548814328794</c:v>
                </c:pt>
                <c:pt idx="33">
                  <c:v>409.9307363147818</c:v>
                </c:pt>
                <c:pt idx="34">
                  <c:v>410.56457072215835</c:v>
                </c:pt>
                <c:pt idx="35">
                  <c:v>410.28017019660297</c:v>
                </c:pt>
                <c:pt idx="36">
                  <c:v>409.07692177355426</c:v>
                </c:pt>
                <c:pt idx="37">
                  <c:v>406.96043762917236</c:v>
                </c:pt>
                <c:pt idx="38">
                  <c:v>403.9425143433785</c:v>
                </c:pt>
                <c:pt idx="39">
                  <c:v>400.04103487890967</c:v>
                </c:pt>
                <c:pt idx="40">
                  <c:v>395.2798142647437</c:v>
                </c:pt>
                <c:pt idx="41">
                  <c:v>389.68839056055845</c:v>
                </c:pt>
                <c:pt idx="42">
                  <c:v>383.3017632502462</c:v>
                </c:pt>
                <c:pt idx="43">
                  <c:v>376.1600817607084</c:v>
                </c:pt>
                <c:pt idx="44">
                  <c:v>368.308287321291</c:v>
                </c:pt>
                <c:pt idx="45">
                  <c:v>359.79571186366627</c:v>
                </c:pt>
                <c:pt idx="46">
                  <c:v>350.67563810649114</c:v>
                </c:pt>
                <c:pt idx="47">
                  <c:v>341.0048253689744</c:v>
                </c:pt>
                <c:pt idx="48">
                  <c:v>330.84300600826236</c:v>
                </c:pt>
                <c:pt idx="49">
                  <c:v>320.25235767351256</c:v>
                </c:pt>
                <c:pt idx="50">
                  <c:v>309.2969568114937</c:v>
                </c:pt>
                <c:pt idx="51">
                  <c:v>298.0422190419117</c:v>
                </c:pt>
                <c:pt idx="52">
                  <c:v>286.5543321434918</c:v>
                </c:pt>
                <c:pt idx="53">
                  <c:v>274.8996874528395</c:v>
                </c:pt>
                <c:pt idx="54">
                  <c:v>263.1443154766581</c:v>
                </c:pt>
                <c:pt idx="55">
                  <c:v>251.35333145407546</c:v>
                </c:pt>
                <c:pt idx="56">
                  <c:v>239.59039648037898</c:v>
                </c:pt>
                <c:pt idx="57">
                  <c:v>227.91719961779944</c:v>
                </c:pt>
                <c:pt idx="58">
                  <c:v>216.39296617518963</c:v>
                </c:pt>
                <c:pt idx="59">
                  <c:v>205.0739970392212</c:v>
                </c:pt>
                <c:pt idx="60">
                  <c:v>194.01324358840026</c:v>
                </c:pt>
                <c:pt idx="61">
                  <c:v>183.25992232163242</c:v>
                </c:pt>
                <c:pt idx="62">
                  <c:v>172.85917288968767</c:v>
                </c:pt>
                <c:pt idx="63">
                  <c:v>162.85176273556905</c:v>
                </c:pt>
                <c:pt idx="64">
                  <c:v>153.2738410338177</c:v>
                </c:pt>
                <c:pt idx="65">
                  <c:v>144.15674407482643</c:v>
                </c:pt>
                <c:pt idx="66">
                  <c:v>135.52685367427182</c:v>
                </c:pt>
                <c:pt idx="67">
                  <c:v>127.4055096060159</c:v>
                </c:pt>
                <c:pt idx="68">
                  <c:v>119.8089764656456</c:v>
                </c:pt>
                <c:pt idx="69">
                  <c:v>112.74846477768617</c:v>
                </c:pt>
                <c:pt idx="70">
                  <c:v>106.23020556895021</c:v>
                </c:pt>
                <c:pt idx="71">
                  <c:v>100.25557704992721</c:v>
                </c:pt>
                <c:pt idx="72">
                  <c:v>94.82128148192214</c:v>
                </c:pt>
                <c:pt idx="73">
                  <c:v>89.9195697659811</c:v>
                </c:pt>
                <c:pt idx="74">
                  <c:v>85.53851077640816</c:v>
                </c:pt>
                <c:pt idx="75">
                  <c:v>81.66230198248445</c:v>
                </c:pt>
                <c:pt idx="76">
                  <c:v>78.27161746205304</c:v>
                </c:pt>
                <c:pt idx="77">
                  <c:v>75.34398901473189</c:v>
                </c:pt>
                <c:pt idx="78">
                  <c:v>72.8542157349553</c:v>
                </c:pt>
                <c:pt idx="79">
                  <c:v>70.77479710959182</c:v>
                </c:pt>
                <c:pt idx="80">
                  <c:v>69.07638446472502</c:v>
                </c:pt>
                <c:pt idx="81">
                  <c:v>67.7282454039156</c:v>
                </c:pt>
                <c:pt idx="82">
                  <c:v>66.69873575781506</c:v>
                </c:pt>
                <c:pt idx="83">
                  <c:v>65.95577350367289</c:v>
                </c:pt>
                <c:pt idx="84">
                  <c:v>65.46730911367435</c:v>
                </c:pt>
                <c:pt idx="85">
                  <c:v>65.20178685311288</c:v>
                </c:pt>
                <c:pt idx="86">
                  <c:v>65.12859167238555</c:v>
                </c:pt>
                <c:pt idx="87">
                  <c:v>65.21847651929531</c:v>
                </c:pt>
                <c:pt idx="88">
                  <c:v>65.44396513807848</c:v>
                </c:pt>
                <c:pt idx="89">
                  <c:v>65.77972571625926</c:v>
                </c:pt>
                <c:pt idx="90">
                  <c:v>66.20291108655522</c:v>
                </c:pt>
                <c:pt idx="91">
                  <c:v>66.69346158476078</c:v>
                </c:pt>
                <c:pt idx="92">
                  <c:v>67.23436710142643</c:v>
                </c:pt>
                <c:pt idx="93">
                  <c:v>67.81188534037145</c:v>
                </c:pt>
                <c:pt idx="94">
                  <c:v>68.4157138053303</c:v>
                </c:pt>
                <c:pt idx="95">
                  <c:v>69.03911357169076</c:v>
                </c:pt>
                <c:pt idx="96">
                  <c:v>69.67898345739178</c:v>
                </c:pt>
                <c:pt idx="97">
                  <c:v>70.33588377942283</c:v>
                </c:pt>
                <c:pt idx="98">
                  <c:v>71.01400946365817</c:v>
                </c:pt>
                <c:pt idx="99">
                  <c:v>71.72111285951733</c:v>
                </c:pt>
                <c:pt idx="100">
                  <c:v>72.4683771906964</c:v>
                </c:pt>
                <c:pt idx="101">
                  <c:v>73.27024214252845</c:v>
                </c:pt>
                <c:pt idx="102">
                  <c:v>74.14418363909141</c:v>
                </c:pt>
                <c:pt idx="103">
                  <c:v>75.110450392863</c:v>
                </c:pt>
                <c:pt idx="104">
                  <c:v>76.191760310631</c:v>
                </c:pt>
                <c:pt idx="105">
                  <c:v>77.41296030595724</c:v>
                </c:pt>
                <c:pt idx="106">
                  <c:v>78.80065349556814</c:v>
                </c:pt>
                <c:pt idx="107">
                  <c:v>80.38279813985754</c:v>
                </c:pt>
                <c:pt idx="108">
                  <c:v>82.18828302197167</c:v>
                </c:pt>
                <c:pt idx="109">
                  <c:v>84.24648424197571</c:v>
                </c:pt>
                <c:pt idx="110">
                  <c:v>86.58680862921929</c:v>
                </c:pt>
                <c:pt idx="111">
                  <c:v>89.23822914467469</c:v>
                </c:pt>
                <c:pt idx="112">
                  <c:v>92.22881775381327</c:v>
                </c:pt>
                <c:pt idx="113">
                  <c:v>95.58528129826055</c:v>
                </c:pt>
                <c:pt idx="114">
                  <c:v>99.3325058804568</c:v>
                </c:pt>
                <c:pt idx="115">
                  <c:v>103.49311519993584</c:v>
                </c:pt>
                <c:pt idx="116">
                  <c:v>108.08704814341596</c:v>
                </c:pt>
                <c:pt idx="117">
                  <c:v>113.13116073511905</c:v>
                </c:pt>
                <c:pt idx="118">
                  <c:v>118.63885730068927</c:v>
                </c:pt>
                <c:pt idx="119">
                  <c:v>124.61975539052142</c:v>
                </c:pt>
              </c:numCache>
            </c:numRef>
          </c:yVal>
          <c:smooth val="0"/>
        </c:ser>
        <c:axId val="42348513"/>
        <c:axId val="45592298"/>
      </c:scatterChart>
      <c:valAx>
        <c:axId val="4234851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5592298"/>
        <c:crosses val="autoZero"/>
        <c:crossBetween val="midCat"/>
        <c:dispUnits/>
      </c:valAx>
      <c:valAx>
        <c:axId val="4559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234851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25"/>
          <c:y val="0.09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'3rd Order'!$C$1</c:f>
              <c:strCache>
                <c:ptCount val="1"/>
                <c:pt idx="0">
                  <c:v>3rd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'3rd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'3rd Order'!$C$2:$C$724</c:f>
              <c:numCache>
                <c:ptCount val="723"/>
                <c:pt idx="0">
                  <c:v>131.00446115429858</c:v>
                </c:pt>
                <c:pt idx="1">
                  <c:v>137.4434661916418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249.8359013408701</c:v>
                </c:pt>
                <c:pt idx="14">
                  <c:v>261.2481345605038</c:v>
                </c:pt>
                <c:pt idx="15">
                  <c:v>272.7381334860328</c:v>
                </c:pt>
                <c:pt idx="16">
                  <c:v>284.2371380917988</c:v>
                </c:pt>
                <c:pt idx="17">
                  <c:v>295.6733823269246</c:v>
                </c:pt>
                <c:pt idx="18">
                  <c:v>306.97285026266377</c:v>
                </c:pt>
                <c:pt idx="19">
                  <c:v>318.0600780626019</c:v>
                </c:pt>
                <c:pt idx="20">
                  <c:v>328.85898977338235</c:v>
                </c:pt>
                <c:pt idx="21">
                  <c:v>339.2937542705644</c:v>
                </c:pt>
                <c:pt idx="22">
                  <c:v>349.2896502653216</c:v>
                </c:pt>
                <c:pt idx="23">
                  <c:v>358.7739260920557</c:v>
                </c:pt>
                <c:pt idx="24">
                  <c:v>367.67664105862724</c:v>
                </c:pt>
                <c:pt idx="25">
                  <c:v>375.9314754485084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</c:v>
                </c:pt>
                <c:pt idx="30">
                  <c:v>405.5112534575739</c:v>
                </c:pt>
                <c:pt idx="31">
                  <c:v>408.7776030810954</c:v>
                </c:pt>
                <c:pt idx="32">
                  <c:v>411.0893908515251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</c:v>
                </c:pt>
                <c:pt idx="37">
                  <c:v>408.0569104697811</c:v>
                </c:pt>
                <c:pt idx="38">
                  <c:v>404.58521794809735</c:v>
                </c:pt>
                <c:pt idx="39">
                  <c:v>400.2104846882785</c:v>
                </c:pt>
                <c:pt idx="40">
                  <c:v>394.9685241103053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</c:v>
                </c:pt>
                <c:pt idx="44">
                  <c:v>366.24007783911986</c:v>
                </c:pt>
                <c:pt idx="45">
                  <c:v>357.3860684883427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</c:v>
                </c:pt>
                <c:pt idx="51">
                  <c:v>295.0120341960915</c:v>
                </c:pt>
                <c:pt idx="52">
                  <c:v>283.6867961924904</c:v>
                </c:pt>
                <c:pt idx="53">
                  <c:v>272.2675535923277</c:v>
                </c:pt>
                <c:pt idx="54">
                  <c:v>260.8149112275115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98.0232269183956</c:v>
                </c:pt>
                <c:pt idx="73">
                  <c:v>92.88891433837146</c:v>
                </c:pt>
                <c:pt idx="74">
                  <c:v>88.20502161177204</c:v>
                </c:pt>
                <c:pt idx="75">
                  <c:v>83.9628864272583</c:v>
                </c:pt>
                <c:pt idx="76">
                  <c:v>80.15185969862883</c:v>
                </c:pt>
                <c:pt idx="77">
                  <c:v>76.75947638232633</c:v>
                </c:pt>
                <c:pt idx="78">
                  <c:v>73.77162218358434</c:v>
                </c:pt>
                <c:pt idx="79">
                  <c:v>71.17269715939764</c:v>
                </c:pt>
                <c:pt idx="80">
                  <c:v>68.9457776416204</c:v>
                </c:pt>
                <c:pt idx="81">
                  <c:v>67.072778214422</c:v>
                </c:pt>
                <c:pt idx="82">
                  <c:v>65.53461567685763</c:v>
                </c:pt>
                <c:pt idx="83">
                  <c:v>64.31137699687406</c:v>
                </c:pt>
                <c:pt idx="84">
                  <c:v>63.38249321489772</c:v>
                </c:pt>
                <c:pt idx="85">
                  <c:v>62.72692108436662</c:v>
                </c:pt>
                <c:pt idx="86">
                  <c:v>62.32333394813534</c:v>
                </c:pt>
                <c:pt idx="87">
                  <c:v>62.15032295230912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62.80395687931953</c:v>
                </c:pt>
                <c:pt idx="91">
                  <c:v>63.34516910509916</c:v>
                </c:pt>
                <c:pt idx="92">
                  <c:v>64.01647244863568</c:v>
                </c:pt>
                <c:pt idx="93">
                  <c:v>64.80076870627424</c:v>
                </c:pt>
                <c:pt idx="94">
                  <c:v>65.68254771402852</c:v>
                </c:pt>
                <c:pt idx="95">
                  <c:v>66.64813948962588</c:v>
                </c:pt>
                <c:pt idx="96">
                  <c:v>67.68595886803853</c:v>
                </c:pt>
                <c:pt idx="97">
                  <c:v>68.7867376249037</c:v>
                </c:pt>
                <c:pt idx="98">
                  <c:v>69.94373873397876</c:v>
                </c:pt>
                <c:pt idx="99">
                  <c:v>71.15294718499062</c:v>
                </c:pt>
                <c:pt idx="100">
                  <c:v>72.41323171019252</c:v>
                </c:pt>
                <c:pt idx="101">
                  <c:v>73.72647184136656</c:v>
                </c:pt>
                <c:pt idx="102">
                  <c:v>75.09764494976156</c:v>
                </c:pt>
                <c:pt idx="103">
                  <c:v>76.53486831129615</c:v>
                </c:pt>
                <c:pt idx="104">
                  <c:v>78.04939178581834</c:v>
                </c:pt>
                <c:pt idx="105">
                  <c:v>79.65553739558015</c:v>
                </c:pt>
                <c:pt idx="106">
                  <c:v>81.37058292349988</c:v>
                </c:pt>
                <c:pt idx="107">
                  <c:v>83.21458761140458</c:v>
                </c:pt>
                <c:pt idx="108">
                  <c:v>85.2101591038082</c:v>
                </c:pt>
                <c:pt idx="109">
                  <c:v>87.38216193212217</c:v>
                </c:pt>
                <c:pt idx="110">
                  <c:v>89.75736904300872</c:v>
                </c:pt>
                <c:pt idx="111">
                  <c:v>92.3640591161356</c:v>
                </c:pt>
                <c:pt idx="112">
                  <c:v>95.23156366254364</c:v>
                </c:pt>
                <c:pt idx="113">
                  <c:v>98.38976911595591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axId val="7677499"/>
        <c:axId val="1988628"/>
      </c:scatterChart>
      <c:valAx>
        <c:axId val="7677499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3rd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988628"/>
        <c:crosses val="autoZero"/>
        <c:crossBetween val="midCat"/>
        <c:dispUnits/>
        <c:majorUnit val="50"/>
      </c:val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767749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2025"/>
          <c:w val="0.913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'3rd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'3rd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3rd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'3rd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'3rd Order'!$C$2:$C$724</c:f>
              <c:numCache>
                <c:ptCount val="723"/>
                <c:pt idx="0">
                  <c:v>131.00446115429858</c:v>
                </c:pt>
                <c:pt idx="1">
                  <c:v>137.4434661916418</c:v>
                </c:pt>
                <c:pt idx="2">
                  <c:v>144.37253575028103</c:v>
                </c:pt>
                <c:pt idx="3">
                  <c:v>151.79554348515742</c:v>
                </c:pt>
                <c:pt idx="4">
                  <c:v>159.71088762041074</c:v>
                </c:pt>
                <c:pt idx="5">
                  <c:v>168.11115314516613</c:v>
                </c:pt>
                <c:pt idx="6">
                  <c:v>176.98285042808604</c:v>
                </c:pt>
                <c:pt idx="7">
                  <c:v>186.30623713767807</c:v>
                </c:pt>
                <c:pt idx="8">
                  <c:v>196.0552290356625</c:v>
                </c:pt>
                <c:pt idx="9">
                  <c:v>206.1974037530656</c:v>
                </c:pt>
                <c:pt idx="10">
                  <c:v>216.69410009094182</c:v>
                </c:pt>
                <c:pt idx="11">
                  <c:v>227.50061374035857</c:v>
                </c:pt>
                <c:pt idx="12">
                  <c:v>238.56648862223</c:v>
                </c:pt>
                <c:pt idx="13">
                  <c:v>249.8359013408701</c:v>
                </c:pt>
                <c:pt idx="14">
                  <c:v>261.2481345605038</c:v>
                </c:pt>
                <c:pt idx="15">
                  <c:v>272.7381334860328</c:v>
                </c:pt>
                <c:pt idx="16">
                  <c:v>284.2371380917988</c:v>
                </c:pt>
                <c:pt idx="17">
                  <c:v>295.6733823269246</c:v>
                </c:pt>
                <c:pt idx="18">
                  <c:v>306.97285026266377</c:v>
                </c:pt>
                <c:pt idx="19">
                  <c:v>318.0600780626019</c:v>
                </c:pt>
                <c:pt idx="20">
                  <c:v>328.85898977338235</c:v>
                </c:pt>
                <c:pt idx="21">
                  <c:v>339.2937542705644</c:v>
                </c:pt>
                <c:pt idx="22">
                  <c:v>349.2896502653216</c:v>
                </c:pt>
                <c:pt idx="23">
                  <c:v>358.7739260920557</c:v>
                </c:pt>
                <c:pt idx="24">
                  <c:v>367.67664105862724</c:v>
                </c:pt>
                <c:pt idx="25">
                  <c:v>375.9314754485084</c:v>
                </c:pt>
                <c:pt idx="26">
                  <c:v>383.47649681128325</c:v>
                </c:pt>
                <c:pt idx="27">
                  <c:v>390.25487095301946</c:v>
                </c:pt>
                <c:pt idx="28">
                  <c:v>396.21550702479476</c:v>
                </c:pt>
                <c:pt idx="29">
                  <c:v>401.3136272853307</c:v>
                </c:pt>
                <c:pt idx="30">
                  <c:v>405.5112534575739</c:v>
                </c:pt>
                <c:pt idx="31">
                  <c:v>408.7776030810954</c:v>
                </c:pt>
                <c:pt idx="32">
                  <c:v>411.0893908515251</c:v>
                </c:pt>
                <c:pt idx="33">
                  <c:v>412.43103160202105</c:v>
                </c:pt>
                <c:pt idx="34">
                  <c:v>412.79474328582774</c:v>
                </c:pt>
                <c:pt idx="35">
                  <c:v>412.18055002856516</c:v>
                </c:pt>
                <c:pt idx="36">
                  <c:v>410.5961869995595</c:v>
                </c:pt>
                <c:pt idx="37">
                  <c:v>408.0569104697811</c:v>
                </c:pt>
                <c:pt idx="38">
                  <c:v>404.58521794809735</c:v>
                </c:pt>
                <c:pt idx="39">
                  <c:v>400.2104846882785</c:v>
                </c:pt>
                <c:pt idx="40">
                  <c:v>394.9685241103053</c:v>
                </c:pt>
                <c:pt idx="41">
                  <c:v>388.9010807584487</c:v>
                </c:pt>
                <c:pt idx="42">
                  <c:v>382.05526530682704</c:v>
                </c:pt>
                <c:pt idx="43">
                  <c:v>374.4829418066764</c:v>
                </c:pt>
                <c:pt idx="44">
                  <c:v>366.24007783911986</c:v>
                </c:pt>
                <c:pt idx="45">
                  <c:v>357.3860684883427</c:v>
                </c:pt>
                <c:pt idx="46">
                  <c:v>347.98304508328636</c:v>
                </c:pt>
                <c:pt idx="47">
                  <c:v>338.09517947655837</c:v>
                </c:pt>
                <c:pt idx="48">
                  <c:v>327.7879942471576</c:v>
                </c:pt>
                <c:pt idx="49">
                  <c:v>317.12768864309214</c:v>
                </c:pt>
                <c:pt idx="50">
                  <c:v>306.1804893392023</c:v>
                </c:pt>
                <c:pt idx="51">
                  <c:v>295.0120341960915</c:v>
                </c:pt>
                <c:pt idx="52">
                  <c:v>283.6867961924904</c:v>
                </c:pt>
                <c:pt idx="53">
                  <c:v>272.2675535923277</c:v>
                </c:pt>
                <c:pt idx="54">
                  <c:v>260.8149112275115</c:v>
                </c:pt>
                <c:pt idx="55">
                  <c:v>249.38687655704993</c:v>
                </c:pt>
                <c:pt idx="56">
                  <c:v>238.03849293189108</c:v>
                </c:pt>
                <c:pt idx="57">
                  <c:v>226.82153128142838</c:v>
                </c:pt>
                <c:pt idx="58">
                  <c:v>215.7842402693901</c:v>
                </c:pt>
                <c:pt idx="59">
                  <c:v>204.97115386931478</c:v>
                </c:pt>
                <c:pt idx="60">
                  <c:v>194.42295430602175</c:v>
                </c:pt>
                <c:pt idx="61">
                  <c:v>184.17638741937742</c:v>
                </c:pt>
                <c:pt idx="62">
                  <c:v>174.26422674677218</c:v>
                </c:pt>
                <c:pt idx="63">
                  <c:v>164.71528200376122</c:v>
                </c:pt>
                <c:pt idx="64">
                  <c:v>155.5544471769469</c:v>
                </c:pt>
                <c:pt idx="65">
                  <c:v>146.80278313385688</c:v>
                </c:pt>
                <c:pt idx="66">
                  <c:v>138.47762950153003</c:v>
                </c:pt>
                <c:pt idx="67">
                  <c:v>130.59274056485125</c:v>
                </c:pt>
                <c:pt idx="68">
                  <c:v>123.15844007947537</c:v>
                </c:pt>
                <c:pt idx="69">
                  <c:v>116.18179017087932</c:v>
                </c:pt>
                <c:pt idx="70">
                  <c:v>109.66676988577457</c:v>
                </c:pt>
                <c:pt idx="71">
                  <c:v>103.61445945704023</c:v>
                </c:pt>
                <c:pt idx="72">
                  <c:v>98.0232269183956</c:v>
                </c:pt>
                <c:pt idx="73">
                  <c:v>92.88891433837146</c:v>
                </c:pt>
                <c:pt idx="74">
                  <c:v>88.20502161177204</c:v>
                </c:pt>
                <c:pt idx="75">
                  <c:v>83.9628864272583</c:v>
                </c:pt>
                <c:pt idx="76">
                  <c:v>80.15185969862883</c:v>
                </c:pt>
                <c:pt idx="77">
                  <c:v>76.75947638232633</c:v>
                </c:pt>
                <c:pt idx="78">
                  <c:v>73.77162218358434</c:v>
                </c:pt>
                <c:pt idx="79">
                  <c:v>71.17269715939764</c:v>
                </c:pt>
                <c:pt idx="80">
                  <c:v>68.9457776416204</c:v>
                </c:pt>
                <c:pt idx="81">
                  <c:v>67.072778214422</c:v>
                </c:pt>
                <c:pt idx="82">
                  <c:v>65.53461567685763</c:v>
                </c:pt>
                <c:pt idx="83">
                  <c:v>64.31137699687406</c:v>
                </c:pt>
                <c:pt idx="84">
                  <c:v>63.38249321489772</c:v>
                </c:pt>
                <c:pt idx="85">
                  <c:v>62.72692108436662</c:v>
                </c:pt>
                <c:pt idx="86">
                  <c:v>62.32333394813534</c:v>
                </c:pt>
                <c:pt idx="87">
                  <c:v>62.15032295230912</c:v>
                </c:pt>
                <c:pt idx="88">
                  <c:v>62.186609204922384</c:v>
                </c:pt>
                <c:pt idx="89">
                  <c:v>62.411266911330934</c:v>
                </c:pt>
                <c:pt idx="90">
                  <c:v>62.80395687931953</c:v>
                </c:pt>
                <c:pt idx="91">
                  <c:v>63.34516910509916</c:v>
                </c:pt>
                <c:pt idx="92">
                  <c:v>64.01647244863568</c:v>
                </c:pt>
                <c:pt idx="93">
                  <c:v>64.80076870627424</c:v>
                </c:pt>
                <c:pt idx="94">
                  <c:v>65.68254771402852</c:v>
                </c:pt>
                <c:pt idx="95">
                  <c:v>66.64813948962588</c:v>
                </c:pt>
                <c:pt idx="96">
                  <c:v>67.68595886803853</c:v>
                </c:pt>
                <c:pt idx="97">
                  <c:v>68.7867376249037</c:v>
                </c:pt>
                <c:pt idx="98">
                  <c:v>69.94373873397876</c:v>
                </c:pt>
                <c:pt idx="99">
                  <c:v>71.15294718499062</c:v>
                </c:pt>
                <c:pt idx="100">
                  <c:v>72.41323171019252</c:v>
                </c:pt>
                <c:pt idx="101">
                  <c:v>73.72647184136656</c:v>
                </c:pt>
                <c:pt idx="102">
                  <c:v>75.09764494976156</c:v>
                </c:pt>
                <c:pt idx="103">
                  <c:v>76.53486831129615</c:v>
                </c:pt>
                <c:pt idx="104">
                  <c:v>78.04939178581834</c:v>
                </c:pt>
                <c:pt idx="105">
                  <c:v>79.65553739558015</c:v>
                </c:pt>
                <c:pt idx="106">
                  <c:v>81.37058292349988</c:v>
                </c:pt>
                <c:pt idx="107">
                  <c:v>83.21458761140458</c:v>
                </c:pt>
                <c:pt idx="108">
                  <c:v>85.2101591038082</c:v>
                </c:pt>
                <c:pt idx="109">
                  <c:v>87.38216193212217</c:v>
                </c:pt>
                <c:pt idx="110">
                  <c:v>89.75736904300872</c:v>
                </c:pt>
                <c:pt idx="111">
                  <c:v>92.3640591161356</c:v>
                </c:pt>
                <c:pt idx="112">
                  <c:v>95.23156366254364</c:v>
                </c:pt>
                <c:pt idx="113">
                  <c:v>98.38976911595591</c:v>
                </c:pt>
                <c:pt idx="114">
                  <c:v>101.86858029617683</c:v>
                </c:pt>
                <c:pt idx="115">
                  <c:v>105.69735270728832</c:v>
                </c:pt>
                <c:pt idx="116">
                  <c:v>109.90430210590371</c:v>
                </c:pt>
                <c:pt idx="117">
                  <c:v>114.51590061045644</c:v>
                </c:pt>
                <c:pt idx="118">
                  <c:v>119.55626929810586</c:v>
                </c:pt>
                <c:pt idx="119">
                  <c:v>125.04657773123657</c:v>
                </c:pt>
              </c:numCache>
            </c:numRef>
          </c:yVal>
          <c:smooth val="0"/>
        </c:ser>
        <c:axId val="17897653"/>
        <c:axId val="26861150"/>
      </c:scatterChart>
      <c:valAx>
        <c:axId val="17897653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6861150"/>
        <c:crosses val="autoZero"/>
        <c:crossBetween val="midCat"/>
        <c:dispUnits/>
      </c:val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7897653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825"/>
          <c:y val="0.09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.02025"/>
          <c:w val="0.9142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Raw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'4th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'4th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ser>
          <c:idx val="1"/>
          <c:order val="1"/>
          <c:tx>
            <c:v>4th Order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'4th Order'!$A$2:$A$724</c:f>
              <c:numCache>
                <c:ptCount val="723"/>
                <c:pt idx="0">
                  <c:v>0</c:v>
                </c:pt>
                <c:pt idx="1">
                  <c:v>0.004166666666666667</c:v>
                </c:pt>
                <c:pt idx="2">
                  <c:v>0.008333333333333333</c:v>
                </c:pt>
                <c:pt idx="3">
                  <c:v>0.0125</c:v>
                </c:pt>
                <c:pt idx="4">
                  <c:v>0.016666666666666666</c:v>
                </c:pt>
                <c:pt idx="5">
                  <c:v>0.020833333333333332</c:v>
                </c:pt>
                <c:pt idx="6">
                  <c:v>0.024999999999999998</c:v>
                </c:pt>
                <c:pt idx="7">
                  <c:v>0.029166666666666664</c:v>
                </c:pt>
                <c:pt idx="8">
                  <c:v>0.03333333333333333</c:v>
                </c:pt>
                <c:pt idx="9">
                  <c:v>0.0375</c:v>
                </c:pt>
                <c:pt idx="10">
                  <c:v>0.041666666666666664</c:v>
                </c:pt>
                <c:pt idx="11">
                  <c:v>0.04583333333333333</c:v>
                </c:pt>
                <c:pt idx="12">
                  <c:v>0.049999999999999996</c:v>
                </c:pt>
                <c:pt idx="13">
                  <c:v>0.05416666666666666</c:v>
                </c:pt>
                <c:pt idx="14">
                  <c:v>0.05833333333333333</c:v>
                </c:pt>
                <c:pt idx="15">
                  <c:v>0.06249999999999999</c:v>
                </c:pt>
                <c:pt idx="16">
                  <c:v>0.06666666666666667</c:v>
                </c:pt>
                <c:pt idx="17">
                  <c:v>0.07083333333333333</c:v>
                </c:pt>
                <c:pt idx="18">
                  <c:v>0.075</c:v>
                </c:pt>
                <c:pt idx="19">
                  <c:v>0.07916666666666666</c:v>
                </c:pt>
                <c:pt idx="20">
                  <c:v>0.08333333333333333</c:v>
                </c:pt>
                <c:pt idx="21">
                  <c:v>0.0875</c:v>
                </c:pt>
                <c:pt idx="22">
                  <c:v>0.09166666666666666</c:v>
                </c:pt>
                <c:pt idx="23">
                  <c:v>0.09583333333333333</c:v>
                </c:pt>
                <c:pt idx="24">
                  <c:v>0.09999999999999999</c:v>
                </c:pt>
                <c:pt idx="25">
                  <c:v>0.10416666666666666</c:v>
                </c:pt>
                <c:pt idx="26">
                  <c:v>0.10833333333333332</c:v>
                </c:pt>
                <c:pt idx="27">
                  <c:v>0.11249999999999999</c:v>
                </c:pt>
                <c:pt idx="28">
                  <c:v>0.11666666666666665</c:v>
                </c:pt>
                <c:pt idx="29">
                  <c:v>0.12083333333333332</c:v>
                </c:pt>
                <c:pt idx="30">
                  <c:v>0.12499999999999999</c:v>
                </c:pt>
                <c:pt idx="31">
                  <c:v>0.12916666666666665</c:v>
                </c:pt>
                <c:pt idx="32">
                  <c:v>0.13333333333333333</c:v>
                </c:pt>
                <c:pt idx="33">
                  <c:v>0.1375</c:v>
                </c:pt>
                <c:pt idx="34">
                  <c:v>0.1416666666666667</c:v>
                </c:pt>
                <c:pt idx="35">
                  <c:v>0.14583333333333337</c:v>
                </c:pt>
                <c:pt idx="36">
                  <c:v>0.15000000000000005</c:v>
                </c:pt>
                <c:pt idx="37">
                  <c:v>0.15416666666666673</c:v>
                </c:pt>
                <c:pt idx="38">
                  <c:v>0.1583333333333334</c:v>
                </c:pt>
                <c:pt idx="39">
                  <c:v>0.1625000000000001</c:v>
                </c:pt>
                <c:pt idx="40">
                  <c:v>0.16666666666666677</c:v>
                </c:pt>
                <c:pt idx="41">
                  <c:v>0.17083333333333345</c:v>
                </c:pt>
                <c:pt idx="42">
                  <c:v>0.17500000000000013</c:v>
                </c:pt>
                <c:pt idx="43">
                  <c:v>0.1791666666666668</c:v>
                </c:pt>
                <c:pt idx="44">
                  <c:v>0.1833333333333335</c:v>
                </c:pt>
                <c:pt idx="45">
                  <c:v>0.18750000000000017</c:v>
                </c:pt>
                <c:pt idx="46">
                  <c:v>0.19166666666666685</c:v>
                </c:pt>
                <c:pt idx="47">
                  <c:v>0.19583333333333353</c:v>
                </c:pt>
                <c:pt idx="48">
                  <c:v>0.2000000000000002</c:v>
                </c:pt>
                <c:pt idx="49">
                  <c:v>0.20416666666666689</c:v>
                </c:pt>
                <c:pt idx="50">
                  <c:v>0.20833333333333356</c:v>
                </c:pt>
                <c:pt idx="51">
                  <c:v>0.21250000000000024</c:v>
                </c:pt>
                <c:pt idx="52">
                  <c:v>0.21666666666666692</c:v>
                </c:pt>
                <c:pt idx="53">
                  <c:v>0.2208333333333336</c:v>
                </c:pt>
                <c:pt idx="54">
                  <c:v>0.22500000000000028</c:v>
                </c:pt>
                <c:pt idx="55">
                  <c:v>0.22916666666666696</c:v>
                </c:pt>
                <c:pt idx="56">
                  <c:v>0.23333333333333364</c:v>
                </c:pt>
                <c:pt idx="57">
                  <c:v>0.23750000000000032</c:v>
                </c:pt>
                <c:pt idx="58">
                  <c:v>0.241666666666667</c:v>
                </c:pt>
                <c:pt idx="59">
                  <c:v>0.24583333333333368</c:v>
                </c:pt>
                <c:pt idx="60">
                  <c:v>0.25000000000000033</c:v>
                </c:pt>
                <c:pt idx="61">
                  <c:v>0.254166666666667</c:v>
                </c:pt>
                <c:pt idx="62">
                  <c:v>0.25833333333333364</c:v>
                </c:pt>
                <c:pt idx="63">
                  <c:v>0.2625000000000003</c:v>
                </c:pt>
                <c:pt idx="64">
                  <c:v>0.26666666666666694</c:v>
                </c:pt>
                <c:pt idx="65">
                  <c:v>0.2708333333333336</c:v>
                </c:pt>
                <c:pt idx="66">
                  <c:v>0.27500000000000024</c:v>
                </c:pt>
                <c:pt idx="67">
                  <c:v>0.2791666666666669</c:v>
                </c:pt>
                <c:pt idx="68">
                  <c:v>0.28333333333333355</c:v>
                </c:pt>
                <c:pt idx="69">
                  <c:v>0.2875000000000002</c:v>
                </c:pt>
                <c:pt idx="70">
                  <c:v>0.29166666666666685</c:v>
                </c:pt>
                <c:pt idx="71">
                  <c:v>0.2958333333333335</c:v>
                </c:pt>
                <c:pt idx="72">
                  <c:v>0.30000000000000016</c:v>
                </c:pt>
                <c:pt idx="73">
                  <c:v>0.3041666666666668</c:v>
                </c:pt>
                <c:pt idx="74">
                  <c:v>0.30833333333333346</c:v>
                </c:pt>
                <c:pt idx="75">
                  <c:v>0.3125000000000001</c:v>
                </c:pt>
                <c:pt idx="76">
                  <c:v>0.31666666666666676</c:v>
                </c:pt>
                <c:pt idx="77">
                  <c:v>0.3208333333333334</c:v>
                </c:pt>
                <c:pt idx="78">
                  <c:v>0.32500000000000007</c:v>
                </c:pt>
                <c:pt idx="79">
                  <c:v>0.3291666666666667</c:v>
                </c:pt>
                <c:pt idx="80">
                  <c:v>0.33333333333333337</c:v>
                </c:pt>
                <c:pt idx="81">
                  <c:v>0.3375</c:v>
                </c:pt>
                <c:pt idx="82">
                  <c:v>0.3416666666666667</c:v>
                </c:pt>
                <c:pt idx="83">
                  <c:v>0.3458333333333333</c:v>
                </c:pt>
                <c:pt idx="84">
                  <c:v>0.35</c:v>
                </c:pt>
                <c:pt idx="85">
                  <c:v>0.35416666666666663</c:v>
                </c:pt>
                <c:pt idx="86">
                  <c:v>0.3583333333333333</c:v>
                </c:pt>
                <c:pt idx="87">
                  <c:v>0.36249999999999993</c:v>
                </c:pt>
                <c:pt idx="88">
                  <c:v>0.3666666666666666</c:v>
                </c:pt>
                <c:pt idx="89">
                  <c:v>0.37083333333333324</c:v>
                </c:pt>
                <c:pt idx="90">
                  <c:v>0.3749999999999999</c:v>
                </c:pt>
                <c:pt idx="91">
                  <c:v>0.37916666666666654</c:v>
                </c:pt>
                <c:pt idx="92">
                  <c:v>0.3833333333333332</c:v>
                </c:pt>
                <c:pt idx="93">
                  <c:v>0.38749999999999984</c:v>
                </c:pt>
                <c:pt idx="94">
                  <c:v>0.3916666666666665</c:v>
                </c:pt>
                <c:pt idx="95">
                  <c:v>0.39583333333333315</c:v>
                </c:pt>
                <c:pt idx="96">
                  <c:v>0.3999999999999998</c:v>
                </c:pt>
                <c:pt idx="97">
                  <c:v>0.40416666666666645</c:v>
                </c:pt>
                <c:pt idx="98">
                  <c:v>0.4083333333333331</c:v>
                </c:pt>
                <c:pt idx="99">
                  <c:v>0.41249999999999976</c:v>
                </c:pt>
                <c:pt idx="100">
                  <c:v>0.4166666666666664</c:v>
                </c:pt>
                <c:pt idx="101">
                  <c:v>0.42083333333333306</c:v>
                </c:pt>
                <c:pt idx="102">
                  <c:v>0.4249999999999997</c:v>
                </c:pt>
                <c:pt idx="103">
                  <c:v>0.42916666666666636</c:v>
                </c:pt>
                <c:pt idx="104">
                  <c:v>0.433333333333333</c:v>
                </c:pt>
                <c:pt idx="105">
                  <c:v>0.43749999999999967</c:v>
                </c:pt>
                <c:pt idx="106">
                  <c:v>0.4416666666666663</c:v>
                </c:pt>
                <c:pt idx="107">
                  <c:v>0.44583333333333297</c:v>
                </c:pt>
                <c:pt idx="108">
                  <c:v>0.4499999999999996</c:v>
                </c:pt>
                <c:pt idx="109">
                  <c:v>0.4541666666666663</c:v>
                </c:pt>
                <c:pt idx="110">
                  <c:v>0.4583333333333329</c:v>
                </c:pt>
                <c:pt idx="111">
                  <c:v>0.4624999999999996</c:v>
                </c:pt>
                <c:pt idx="112">
                  <c:v>0.46666666666666623</c:v>
                </c:pt>
                <c:pt idx="113">
                  <c:v>0.4708333333333329</c:v>
                </c:pt>
                <c:pt idx="114">
                  <c:v>0.47499999999999953</c:v>
                </c:pt>
                <c:pt idx="115">
                  <c:v>0.4791666666666662</c:v>
                </c:pt>
                <c:pt idx="116">
                  <c:v>0.48333333333333284</c:v>
                </c:pt>
                <c:pt idx="117">
                  <c:v>0.4874999999999995</c:v>
                </c:pt>
                <c:pt idx="118">
                  <c:v>0.49166666666666614</c:v>
                </c:pt>
                <c:pt idx="119">
                  <c:v>0.4958333333333328</c:v>
                </c:pt>
              </c:numCache>
            </c:numRef>
          </c:xVal>
          <c:yVal>
            <c:numRef>
              <c:f>'4th Order'!$C$2:$C$724</c:f>
              <c:numCach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165.3123370581864</c:v>
                </c:pt>
                <c:pt idx="7">
                  <c:v>176.3855436964793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</c:v>
                </c:pt>
                <c:pt idx="11">
                  <c:v>226.4663247060679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303.6380962427175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</c:v>
                </c:pt>
                <c:pt idx="21">
                  <c:v>345.9945567742934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377.6250208787741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</c:v>
                </c:pt>
                <c:pt idx="29">
                  <c:v>398.82972932905733</c:v>
                </c:pt>
                <c:pt idx="30">
                  <c:v>402.5745698199938</c:v>
                </c:pt>
                <c:pt idx="31">
                  <c:v>405.6874202020176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409.3468937824593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341.3282738335391</c:v>
                </c:pt>
                <c:pt idx="48">
                  <c:v>329.54451533950794</c:v>
                </c:pt>
                <c:pt idx="49">
                  <c:v>317.1739684836267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</c:v>
                </c:pt>
                <c:pt idx="77">
                  <c:v>90.88377333389353</c:v>
                </c:pt>
                <c:pt idx="78">
                  <c:v>85.6257499086302</c:v>
                </c:pt>
                <c:pt idx="79">
                  <c:v>80.27369682120623</c:v>
                </c:pt>
                <c:pt idx="80">
                  <c:v>74.90704699942384</c:v>
                </c:pt>
                <c:pt idx="81">
                  <c:v>69.62065887423609</c:v>
                </c:pt>
                <c:pt idx="82">
                  <c:v>64.52065452114363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</c:v>
                </c:pt>
                <c:pt idx="86">
                  <c:v>48.23009510268815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43.06172061515671</c:v>
                </c:pt>
                <c:pt idx="90">
                  <c:v>43.016562058951884</c:v>
                </c:pt>
                <c:pt idx="91">
                  <c:v>43.83134286509684</c:v>
                </c:pt>
                <c:pt idx="92">
                  <c:v>45.47997909884762</c:v>
                </c:pt>
                <c:pt idx="93">
                  <c:v>47.91072299982608</c:v>
                </c:pt>
                <c:pt idx="94">
                  <c:v>51.04773966466061</c:v>
                </c:pt>
                <c:pt idx="95">
                  <c:v>54.79371410995879</c:v>
                </c:pt>
                <c:pt idx="96">
                  <c:v>59.033388174788925</c:v>
                </c:pt>
                <c:pt idx="97">
                  <c:v>63.63788732180113</c:v>
                </c:pt>
                <c:pt idx="98">
                  <c:v>68.46966378484336</c:v>
                </c:pt>
                <c:pt idx="99">
                  <c:v>73.3878561139873</c:v>
                </c:pt>
                <c:pt idx="100">
                  <c:v>78.25384710554185</c:v>
                </c:pt>
                <c:pt idx="101">
                  <c:v>82.93679314008753</c:v>
                </c:pt>
                <c:pt idx="102">
                  <c:v>87.31889846430586</c:v>
                </c:pt>
                <c:pt idx="103">
                  <c:v>91.3002179182598</c:v>
                </c:pt>
                <c:pt idx="104">
                  <c:v>94.80279060334706</c:v>
                </c:pt>
                <c:pt idx="105">
                  <c:v>97.77393419921353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</c:v>
                </c:pt>
                <c:pt idx="119">
                  <c:v>114.47669763081412</c:v>
                </c:pt>
              </c:numCache>
            </c:numRef>
          </c:yVal>
          <c:smooth val="0"/>
        </c:ser>
        <c:axId val="40423759"/>
        <c:axId val="28269512"/>
      </c:scatterChart>
      <c:valAx>
        <c:axId val="40423759"/>
        <c:scaling>
          <c:orientation val="minMax"/>
          <c:max val="0.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269512"/>
        <c:crosses val="autoZero"/>
        <c:crossBetween val="midCat"/>
        <c:dispUnits/>
      </c:valAx>
      <c:valAx>
        <c:axId val="282695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Pedal Reaction Force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4042375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0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'4th Order'!$C$1</c:f>
              <c:strCache>
                <c:ptCount val="1"/>
                <c:pt idx="0">
                  <c:v>4th Order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General"/>
            </c:trendlineLbl>
          </c:trendline>
          <c:xVal>
            <c:numRef>
              <c:f>'4th Order'!$B$2:$B$724</c:f>
              <c:numCache>
                <c:ptCount val="723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xVal>
          <c:yVal>
            <c:numRef>
              <c:f>'4th Order'!$C$2:$C$724</c:f>
              <c:numCache>
                <c:ptCount val="723"/>
                <c:pt idx="0">
                  <c:v>118.66589764681567</c:v>
                </c:pt>
                <c:pt idx="1">
                  <c:v>123.86233522630326</c:v>
                </c:pt>
                <c:pt idx="2">
                  <c:v>130.1044896445448</c:v>
                </c:pt>
                <c:pt idx="3">
                  <c:v>137.40247464553917</c:v>
                </c:pt>
                <c:pt idx="4">
                  <c:v>145.73794739514057</c:v>
                </c:pt>
                <c:pt idx="5">
                  <c:v>155.06505214001777</c:v>
                </c:pt>
                <c:pt idx="6">
                  <c:v>165.3123370581864</c:v>
                </c:pt>
                <c:pt idx="7">
                  <c:v>176.3855436964793</c:v>
                </c:pt>
                <c:pt idx="8">
                  <c:v>188.17113413832496</c:v>
                </c:pt>
                <c:pt idx="9">
                  <c:v>200.5403930569945</c:v>
                </c:pt>
                <c:pt idx="10">
                  <c:v>213.3539212275169</c:v>
                </c:pt>
                <c:pt idx="11">
                  <c:v>226.4663247060679</c:v>
                </c:pt>
                <c:pt idx="12">
                  <c:v>239.73090018546858</c:v>
                </c:pt>
                <c:pt idx="13">
                  <c:v>253.00412206394378</c:v>
                </c:pt>
                <c:pt idx="14">
                  <c:v>266.14975020315995</c:v>
                </c:pt>
                <c:pt idx="15">
                  <c:v>279.04239851568565</c:v>
                </c:pt>
                <c:pt idx="16">
                  <c:v>291.57043239173277</c:v>
                </c:pt>
                <c:pt idx="17">
                  <c:v>303.6380962427175</c:v>
                </c:pt>
                <c:pt idx="18">
                  <c:v>315.16680956847586</c:v>
                </c:pt>
                <c:pt idx="19">
                  <c:v>326.09560924976876</c:v>
                </c:pt>
                <c:pt idx="20">
                  <c:v>336.3807554479262</c:v>
                </c:pt>
                <c:pt idx="21">
                  <c:v>345.9945567742934</c:v>
                </c:pt>
                <c:pt idx="22">
                  <c:v>354.92350556312556</c:v>
                </c:pt>
                <c:pt idx="23">
                  <c:v>363.16584458231137</c:v>
                </c:pt>
                <c:pt idx="24">
                  <c:v>370.72871100510423</c:v>
                </c:pt>
                <c:pt idx="25">
                  <c:v>377.6250208787741</c:v>
                </c:pt>
                <c:pt idx="26">
                  <c:v>383.87026692257047</c:v>
                </c:pt>
                <c:pt idx="27">
                  <c:v>389.47940388320444</c:v>
                </c:pt>
                <c:pt idx="28">
                  <c:v>394.4639888586469</c:v>
                </c:pt>
                <c:pt idx="29">
                  <c:v>398.82972932905733</c:v>
                </c:pt>
                <c:pt idx="30">
                  <c:v>402.5745698199938</c:v>
                </c:pt>
                <c:pt idx="31">
                  <c:v>405.6874202020176</c:v>
                </c:pt>
                <c:pt idx="32">
                  <c:v>408.14759591109726</c:v>
                </c:pt>
                <c:pt idx="33">
                  <c:v>409.9250043797652</c:v>
                </c:pt>
                <c:pt idx="34">
                  <c:v>410.98107437020775</c:v>
                </c:pt>
                <c:pt idx="35">
                  <c:v>411.27038743913863</c:v>
                </c:pt>
                <c:pt idx="36">
                  <c:v>410.74293517518595</c:v>
                </c:pt>
                <c:pt idx="37">
                  <c:v>409.3468937824593</c:v>
                </c:pt>
                <c:pt idx="38">
                  <c:v>407.03178052966285</c:v>
                </c:pt>
                <c:pt idx="39">
                  <c:v>403.75183580711524</c:v>
                </c:pt>
                <c:pt idx="40">
                  <c:v>399.4694610156402</c:v>
                </c:pt>
                <c:pt idx="41">
                  <c:v>394.15853690519447</c:v>
                </c:pt>
                <c:pt idx="42">
                  <c:v>387.80744958351966</c:v>
                </c:pt>
                <c:pt idx="43">
                  <c:v>380.4216621508501</c:v>
                </c:pt>
                <c:pt idx="44">
                  <c:v>372.02568834177146</c:v>
                </c:pt>
                <c:pt idx="45">
                  <c:v>362.6643498759222</c:v>
                </c:pt>
                <c:pt idx="46">
                  <c:v>352.40323032643664</c:v>
                </c:pt>
                <c:pt idx="47">
                  <c:v>341.3282738335391</c:v>
                </c:pt>
                <c:pt idx="48">
                  <c:v>329.54451533950794</c:v>
                </c:pt>
                <c:pt idx="49">
                  <c:v>317.1739684836267</c:v>
                </c:pt>
                <c:pt idx="50">
                  <c:v>304.35273609550126</c:v>
                </c:pt>
                <c:pt idx="51">
                  <c:v>291.2274446055489</c:v>
                </c:pt>
                <c:pt idx="52">
                  <c:v>277.9511359937566</c:v>
                </c:pt>
                <c:pt idx="53">
                  <c:v>264.67877763535205</c:v>
                </c:pt>
                <c:pt idx="54">
                  <c:v>251.56257032729198</c:v>
                </c:pt>
                <c:pt idx="55">
                  <c:v>238.74724694044525</c:v>
                </c:pt>
                <c:pt idx="56">
                  <c:v>226.36555792621533</c:v>
                </c:pt>
                <c:pt idx="57">
                  <c:v>214.53413506819928</c:v>
                </c:pt>
                <c:pt idx="58">
                  <c:v>203.34991154497143</c:v>
                </c:pt>
                <c:pt idx="59">
                  <c:v>192.88725507119807</c:v>
                </c:pt>
                <c:pt idx="60">
                  <c:v>183.19594247874247</c:v>
                </c:pt>
                <c:pt idx="61">
                  <c:v>174.3000697739755</c:v>
                </c:pt>
                <c:pt idx="62">
                  <c:v>166.19795291745083</c:v>
                </c:pt>
                <c:pt idx="63">
                  <c:v>158.86303297848934</c:v>
                </c:pt>
                <c:pt idx="64">
                  <c:v>152.2457567149355</c:v>
                </c:pt>
                <c:pt idx="65">
                  <c:v>146.27636186804034</c:v>
                </c:pt>
                <c:pt idx="66">
                  <c:v>140.86845736964014</c:v>
                </c:pt>
                <c:pt idx="67">
                  <c:v>135.92325395395994</c:v>
                </c:pt>
                <c:pt idx="68">
                  <c:v>131.3342718890185</c:v>
                </c:pt>
                <c:pt idx="69">
                  <c:v>126.99233098334761</c:v>
                </c:pt>
                <c:pt idx="70">
                  <c:v>122.79061466667952</c:v>
                </c:pt>
                <c:pt idx="71">
                  <c:v>118.62959542178477</c:v>
                </c:pt>
                <c:pt idx="72">
                  <c:v>114.42161341219182</c:v>
                </c:pt>
                <c:pt idx="73">
                  <c:v>110.09491366790326</c:v>
                </c:pt>
                <c:pt idx="74">
                  <c:v>105.59696913094854</c:v>
                </c:pt>
                <c:pt idx="75">
                  <c:v>100.8969463301286</c:v>
                </c:pt>
                <c:pt idx="76">
                  <c:v>95.98720622532228</c:v>
                </c:pt>
                <c:pt idx="77">
                  <c:v>90.88377333389353</c:v>
                </c:pt>
                <c:pt idx="78">
                  <c:v>85.6257499086302</c:v>
                </c:pt>
                <c:pt idx="79">
                  <c:v>80.27369682120623</c:v>
                </c:pt>
                <c:pt idx="80">
                  <c:v>74.90704699942384</c:v>
                </c:pt>
                <c:pt idx="81">
                  <c:v>69.62065887423609</c:v>
                </c:pt>
                <c:pt idx="82">
                  <c:v>64.52065452114363</c:v>
                </c:pt>
                <c:pt idx="83">
                  <c:v>59.719718418640674</c:v>
                </c:pt>
                <c:pt idx="84">
                  <c:v>55.332056633791574</c:v>
                </c:pt>
                <c:pt idx="85">
                  <c:v>51.46823173212266</c:v>
                </c:pt>
                <c:pt idx="86">
                  <c:v>48.23009510268815</c:v>
                </c:pt>
                <c:pt idx="87">
                  <c:v>45.706035383544545</c:v>
                </c:pt>
                <c:pt idx="88">
                  <c:v>43.96674936337201</c:v>
                </c:pt>
                <c:pt idx="89">
                  <c:v>43.06172061515671</c:v>
                </c:pt>
                <c:pt idx="90">
                  <c:v>43.016562058951884</c:v>
                </c:pt>
                <c:pt idx="91">
                  <c:v>43.83134286509684</c:v>
                </c:pt>
                <c:pt idx="92">
                  <c:v>45.47997909884762</c:v>
                </c:pt>
                <c:pt idx="93">
                  <c:v>47.91072299982608</c:v>
                </c:pt>
                <c:pt idx="94">
                  <c:v>51.04773966466061</c:v>
                </c:pt>
                <c:pt idx="95">
                  <c:v>54.79371410995879</c:v>
                </c:pt>
                <c:pt idx="96">
                  <c:v>59.033388174788925</c:v>
                </c:pt>
                <c:pt idx="97">
                  <c:v>63.63788732180113</c:v>
                </c:pt>
                <c:pt idx="98">
                  <c:v>68.46966378484336</c:v>
                </c:pt>
                <c:pt idx="99">
                  <c:v>73.3878561139873</c:v>
                </c:pt>
                <c:pt idx="100">
                  <c:v>78.25384710554185</c:v>
                </c:pt>
                <c:pt idx="101">
                  <c:v>82.93679314008753</c:v>
                </c:pt>
                <c:pt idx="102">
                  <c:v>87.31889846430586</c:v>
                </c:pt>
                <c:pt idx="103">
                  <c:v>91.3002179182598</c:v>
                </c:pt>
                <c:pt idx="104">
                  <c:v>94.80279060334706</c:v>
                </c:pt>
                <c:pt idx="105">
                  <c:v>97.77393419921353</c:v>
                </c:pt>
                <c:pt idx="106">
                  <c:v>100.18856391456892</c:v>
                </c:pt>
                <c:pt idx="107">
                  <c:v>102.05043994336329</c:v>
                </c:pt>
                <c:pt idx="108">
                  <c:v>103.39229110522012</c:v>
                </c:pt>
                <c:pt idx="109">
                  <c:v>104.27480822590746</c:v>
                </c:pt>
                <c:pt idx="110">
                  <c:v>104.78454682544702</c:v>
                </c:pt>
                <c:pt idx="111">
                  <c:v>105.03082289357425</c:v>
                </c:pt>
                <c:pt idx="112">
                  <c:v>105.14172609272853</c:v>
                </c:pt>
                <c:pt idx="113">
                  <c:v>105.25940994730014</c:v>
                </c:pt>
                <c:pt idx="114">
                  <c:v>105.5348469978214</c:v>
                </c:pt>
                <c:pt idx="115">
                  <c:v>106.12225735873318</c:v>
                </c:pt>
                <c:pt idx="116">
                  <c:v>107.17343080084471</c:v>
                </c:pt>
                <c:pt idx="117">
                  <c:v>108.8321649450192</c:v>
                </c:pt>
                <c:pt idx="118">
                  <c:v>111.2290353575061</c:v>
                </c:pt>
                <c:pt idx="119">
                  <c:v>114.47669763081412</c:v>
                </c:pt>
              </c:numCache>
            </c:numRef>
          </c:yVal>
          <c:smooth val="0"/>
        </c:ser>
        <c:axId val="53099017"/>
        <c:axId val="8129106"/>
      </c:scatterChart>
      <c:valAx>
        <c:axId val="53099017"/>
        <c:scaling>
          <c:orientation val="minMax"/>
          <c:max val="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4th Order Approximation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8129106"/>
        <c:crosses val="autoZero"/>
        <c:crossBetween val="midCat"/>
        <c:dispUnits/>
        <c:majorUnit val="50"/>
      </c:valAx>
      <c:valAx>
        <c:axId val="81291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Times New Roman"/>
                    <a:ea typeface="Times New Roman"/>
                    <a:cs typeface="Times New Roman"/>
                  </a:rPr>
                  <a:t>Raw PRF (N)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5309901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'4th Order'!$I$1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'4th Order'!$I$2:$I$121</c:f>
              <c:numCache>
                <c:ptCount val="120"/>
                <c:pt idx="0">
                  <c:v>198.48663384822746</c:v>
                </c:pt>
                <c:pt idx="1">
                  <c:v>198.48663384822746</c:v>
                </c:pt>
                <c:pt idx="2">
                  <c:v>198.48663384822746</c:v>
                </c:pt>
                <c:pt idx="3">
                  <c:v>198.48663384822746</c:v>
                </c:pt>
                <c:pt idx="4">
                  <c:v>198.48663384822746</c:v>
                </c:pt>
                <c:pt idx="5">
                  <c:v>198.48663384822746</c:v>
                </c:pt>
                <c:pt idx="6">
                  <c:v>198.48663384822746</c:v>
                </c:pt>
                <c:pt idx="7">
                  <c:v>198.48663384822746</c:v>
                </c:pt>
                <c:pt idx="8">
                  <c:v>198.48663384822746</c:v>
                </c:pt>
                <c:pt idx="9">
                  <c:v>198.48663384822746</c:v>
                </c:pt>
                <c:pt idx="10">
                  <c:v>198.48663384822746</c:v>
                </c:pt>
                <c:pt idx="11">
                  <c:v>198.48663384822746</c:v>
                </c:pt>
                <c:pt idx="12">
                  <c:v>198.48663384822746</c:v>
                </c:pt>
                <c:pt idx="13">
                  <c:v>198.48663384822746</c:v>
                </c:pt>
                <c:pt idx="14">
                  <c:v>198.48663384822746</c:v>
                </c:pt>
                <c:pt idx="15">
                  <c:v>198.48663384822746</c:v>
                </c:pt>
                <c:pt idx="16">
                  <c:v>198.48663384822746</c:v>
                </c:pt>
                <c:pt idx="17">
                  <c:v>198.48663384822746</c:v>
                </c:pt>
                <c:pt idx="18">
                  <c:v>198.48663384822746</c:v>
                </c:pt>
                <c:pt idx="19">
                  <c:v>198.48663384822746</c:v>
                </c:pt>
                <c:pt idx="20">
                  <c:v>198.48663384822746</c:v>
                </c:pt>
                <c:pt idx="21">
                  <c:v>198.48663384822746</c:v>
                </c:pt>
                <c:pt idx="22">
                  <c:v>198.48663384822746</c:v>
                </c:pt>
                <c:pt idx="23">
                  <c:v>198.48663384822746</c:v>
                </c:pt>
                <c:pt idx="24">
                  <c:v>198.48663384822746</c:v>
                </c:pt>
                <c:pt idx="25">
                  <c:v>198.48663384822746</c:v>
                </c:pt>
                <c:pt idx="26">
                  <c:v>198.48663384822746</c:v>
                </c:pt>
                <c:pt idx="27">
                  <c:v>198.48663384822746</c:v>
                </c:pt>
                <c:pt idx="28">
                  <c:v>198.48663384822746</c:v>
                </c:pt>
                <c:pt idx="29">
                  <c:v>198.48663384822746</c:v>
                </c:pt>
                <c:pt idx="30">
                  <c:v>198.48663384822746</c:v>
                </c:pt>
                <c:pt idx="31">
                  <c:v>198.48663384822746</c:v>
                </c:pt>
                <c:pt idx="32">
                  <c:v>198.48663384822746</c:v>
                </c:pt>
                <c:pt idx="33">
                  <c:v>198.48663384822746</c:v>
                </c:pt>
                <c:pt idx="34">
                  <c:v>198.48663384822746</c:v>
                </c:pt>
                <c:pt idx="35">
                  <c:v>198.48663384822746</c:v>
                </c:pt>
                <c:pt idx="36">
                  <c:v>198.48663384822746</c:v>
                </c:pt>
                <c:pt idx="37">
                  <c:v>198.48663384822746</c:v>
                </c:pt>
                <c:pt idx="38">
                  <c:v>198.48663384822746</c:v>
                </c:pt>
                <c:pt idx="39">
                  <c:v>198.48663384822746</c:v>
                </c:pt>
                <c:pt idx="40">
                  <c:v>198.48663384822746</c:v>
                </c:pt>
                <c:pt idx="41">
                  <c:v>198.48663384822746</c:v>
                </c:pt>
                <c:pt idx="42">
                  <c:v>198.48663384822746</c:v>
                </c:pt>
                <c:pt idx="43">
                  <c:v>198.48663384822746</c:v>
                </c:pt>
                <c:pt idx="44">
                  <c:v>198.48663384822746</c:v>
                </c:pt>
                <c:pt idx="45">
                  <c:v>198.48663384822746</c:v>
                </c:pt>
                <c:pt idx="46">
                  <c:v>198.48663384822746</c:v>
                </c:pt>
                <c:pt idx="47">
                  <c:v>198.48663384822746</c:v>
                </c:pt>
                <c:pt idx="48">
                  <c:v>198.48663384822746</c:v>
                </c:pt>
                <c:pt idx="49">
                  <c:v>198.48663384822746</c:v>
                </c:pt>
                <c:pt idx="50">
                  <c:v>198.48663384822746</c:v>
                </c:pt>
                <c:pt idx="51">
                  <c:v>198.48663384822746</c:v>
                </c:pt>
                <c:pt idx="52">
                  <c:v>198.48663384822746</c:v>
                </c:pt>
                <c:pt idx="53">
                  <c:v>198.48663384822746</c:v>
                </c:pt>
                <c:pt idx="54">
                  <c:v>198.48663384822746</c:v>
                </c:pt>
                <c:pt idx="55">
                  <c:v>198.48663384822746</c:v>
                </c:pt>
                <c:pt idx="56">
                  <c:v>198.48663384822746</c:v>
                </c:pt>
                <c:pt idx="57">
                  <c:v>198.48663384822746</c:v>
                </c:pt>
                <c:pt idx="58">
                  <c:v>198.48663384822746</c:v>
                </c:pt>
                <c:pt idx="59">
                  <c:v>198.48663384822746</c:v>
                </c:pt>
                <c:pt idx="60">
                  <c:v>198.48663384822746</c:v>
                </c:pt>
                <c:pt idx="61">
                  <c:v>198.48663384822746</c:v>
                </c:pt>
                <c:pt idx="62">
                  <c:v>198.48663384822746</c:v>
                </c:pt>
                <c:pt idx="63">
                  <c:v>198.48663384822746</c:v>
                </c:pt>
                <c:pt idx="64">
                  <c:v>198.48663384822746</c:v>
                </c:pt>
                <c:pt idx="65">
                  <c:v>198.48663384822746</c:v>
                </c:pt>
                <c:pt idx="66">
                  <c:v>198.48663384822746</c:v>
                </c:pt>
                <c:pt idx="67">
                  <c:v>198.48663384822746</c:v>
                </c:pt>
                <c:pt idx="68">
                  <c:v>198.48663384822746</c:v>
                </c:pt>
                <c:pt idx="69">
                  <c:v>198.48663384822746</c:v>
                </c:pt>
                <c:pt idx="70">
                  <c:v>198.48663384822746</c:v>
                </c:pt>
                <c:pt idx="71">
                  <c:v>198.48663384822746</c:v>
                </c:pt>
                <c:pt idx="72">
                  <c:v>198.48663384822746</c:v>
                </c:pt>
                <c:pt idx="73">
                  <c:v>198.48663384822746</c:v>
                </c:pt>
                <c:pt idx="74">
                  <c:v>198.48663384822746</c:v>
                </c:pt>
                <c:pt idx="75">
                  <c:v>198.48663384822746</c:v>
                </c:pt>
                <c:pt idx="76">
                  <c:v>198.48663384822746</c:v>
                </c:pt>
                <c:pt idx="77">
                  <c:v>198.48663384822746</c:v>
                </c:pt>
                <c:pt idx="78">
                  <c:v>198.48663384822746</c:v>
                </c:pt>
                <c:pt idx="79">
                  <c:v>198.48663384822746</c:v>
                </c:pt>
                <c:pt idx="80">
                  <c:v>198.48663384822746</c:v>
                </c:pt>
                <c:pt idx="81">
                  <c:v>198.48663384822746</c:v>
                </c:pt>
                <c:pt idx="82">
                  <c:v>198.48663384822746</c:v>
                </c:pt>
                <c:pt idx="83">
                  <c:v>198.48663384822746</c:v>
                </c:pt>
                <c:pt idx="84">
                  <c:v>198.48663384822746</c:v>
                </c:pt>
                <c:pt idx="85">
                  <c:v>198.48663384822746</c:v>
                </c:pt>
                <c:pt idx="86">
                  <c:v>198.48663384822746</c:v>
                </c:pt>
                <c:pt idx="87">
                  <c:v>198.48663384822746</c:v>
                </c:pt>
                <c:pt idx="88">
                  <c:v>198.48663384822746</c:v>
                </c:pt>
                <c:pt idx="89">
                  <c:v>198.48663384822746</c:v>
                </c:pt>
                <c:pt idx="90">
                  <c:v>198.48663384822746</c:v>
                </c:pt>
                <c:pt idx="91">
                  <c:v>198.48663384822746</c:v>
                </c:pt>
                <c:pt idx="92">
                  <c:v>198.48663384822746</c:v>
                </c:pt>
                <c:pt idx="93">
                  <c:v>198.48663384822746</c:v>
                </c:pt>
                <c:pt idx="94">
                  <c:v>198.48663384822746</c:v>
                </c:pt>
                <c:pt idx="95">
                  <c:v>198.48663384822746</c:v>
                </c:pt>
                <c:pt idx="96">
                  <c:v>198.48663384822746</c:v>
                </c:pt>
                <c:pt idx="97">
                  <c:v>198.48663384822746</c:v>
                </c:pt>
                <c:pt idx="98">
                  <c:v>198.48663384822746</c:v>
                </c:pt>
                <c:pt idx="99">
                  <c:v>198.48663384822746</c:v>
                </c:pt>
                <c:pt idx="100">
                  <c:v>198.48663384822746</c:v>
                </c:pt>
                <c:pt idx="101">
                  <c:v>198.48663384822746</c:v>
                </c:pt>
                <c:pt idx="102">
                  <c:v>198.48663384822746</c:v>
                </c:pt>
                <c:pt idx="103">
                  <c:v>198.48663384822746</c:v>
                </c:pt>
                <c:pt idx="104">
                  <c:v>198.48663384822746</c:v>
                </c:pt>
                <c:pt idx="105">
                  <c:v>198.48663384822746</c:v>
                </c:pt>
                <c:pt idx="106">
                  <c:v>198.48663384822746</c:v>
                </c:pt>
                <c:pt idx="107">
                  <c:v>198.48663384822746</c:v>
                </c:pt>
                <c:pt idx="108">
                  <c:v>198.48663384822746</c:v>
                </c:pt>
                <c:pt idx="109">
                  <c:v>198.48663384822746</c:v>
                </c:pt>
                <c:pt idx="110">
                  <c:v>198.48663384822746</c:v>
                </c:pt>
                <c:pt idx="111">
                  <c:v>198.48663384822746</c:v>
                </c:pt>
                <c:pt idx="112">
                  <c:v>198.48663384822746</c:v>
                </c:pt>
                <c:pt idx="113">
                  <c:v>198.48663384822746</c:v>
                </c:pt>
                <c:pt idx="114">
                  <c:v>198.48663384822746</c:v>
                </c:pt>
                <c:pt idx="115">
                  <c:v>198.48663384822746</c:v>
                </c:pt>
                <c:pt idx="116">
                  <c:v>198.48663384822746</c:v>
                </c:pt>
                <c:pt idx="117">
                  <c:v>198.48663384822746</c:v>
                </c:pt>
                <c:pt idx="118">
                  <c:v>198.48663384822746</c:v>
                </c:pt>
                <c:pt idx="119">
                  <c:v>198.48663384822746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'4th Order'!$J$1</c:f>
              <c:strCache>
                <c:ptCount val="1"/>
                <c:pt idx="0">
                  <c:v>1st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yVal>
            <c:numRef>
              <c:f>'4th Order'!$J$2:$J$121</c:f>
              <c:numCache>
                <c:ptCount val="120"/>
                <c:pt idx="0">
                  <c:v>-31.50169513332957</c:v>
                </c:pt>
                <c:pt idx="1">
                  <c:v>-22.655928013153577</c:v>
                </c:pt>
                <c:pt idx="2">
                  <c:v>-13.748062569087814</c:v>
                </c:pt>
                <c:pt idx="3">
                  <c:v>-4.802514641136258</c:v>
                </c:pt>
                <c:pt idx="4">
                  <c:v>4.156196645627953</c:v>
                </c:pt>
                <c:pt idx="5">
                  <c:v>13.103516086280147</c:v>
                </c:pt>
                <c:pt idx="6">
                  <c:v>22.01491970015412</c:v>
                </c:pt>
                <c:pt idx="7">
                  <c:v>30.86598194936824</c:v>
                </c:pt>
                <c:pt idx="8">
                  <c:v>39.63244268752728</c:v>
                </c:pt>
                <c:pt idx="9">
                  <c:v>48.29027365509712</c:v>
                </c:pt>
                <c:pt idx="10">
                  <c:v>56.81574433919407</c:v>
                </c:pt>
                <c:pt idx="11">
                  <c:v>65.18548701727129</c:v>
                </c:pt>
                <c:pt idx="12">
                  <c:v>73.37656080642182</c:v>
                </c:pt>
                <c:pt idx="13">
                  <c:v>81.36651454274413</c:v>
                </c:pt>
                <c:pt idx="14">
                  <c:v>89.1334483184219</c:v>
                </c:pt>
                <c:pt idx="15">
                  <c:v>96.65607350784886</c:v>
                </c:pt>
                <c:pt idx="16">
                  <c:v>103.9137711182721</c:v>
                </c:pt>
                <c:pt idx="17">
                  <c:v>110.88664830501787</c:v>
                </c:pt>
                <c:pt idx="18">
                  <c:v>117.55559289639595</c:v>
                </c:pt>
                <c:pt idx="19">
                  <c:v>123.90232577883411</c:v>
                </c:pt>
                <c:pt idx="20">
                  <c:v>129.90945099865758</c:v>
                </c:pt>
                <c:pt idx="21">
                  <c:v>135.56050344318894</c:v>
                </c:pt>
                <c:pt idx="22">
                  <c:v>140.8399939704775</c:v>
                </c:pt>
                <c:pt idx="23">
                  <c:v>145.73345186396105</c:v>
                </c:pt>
                <c:pt idx="24">
                  <c:v>150.22746449569345</c:v>
                </c:pt>
                <c:pt idx="25">
                  <c:v>154.30971408942622</c:v>
                </c:pt>
                <c:pt idx="26">
                  <c:v>157.96901148277658</c:v>
                </c:pt>
                <c:pt idx="27">
                  <c:v>161.19532679594394</c:v>
                </c:pt>
                <c:pt idx="28">
                  <c:v>163.9798169229135</c:v>
                </c:pt>
                <c:pt idx="29">
                  <c:v>166.31484976979465</c:v>
                </c:pt>
                <c:pt idx="30">
                  <c:v>168.19402517386024</c:v>
                </c:pt>
                <c:pt idx="31">
                  <c:v>169.61219244594764</c:v>
                </c:pt>
                <c:pt idx="32">
                  <c:v>170.5654644881396</c:v>
                </c:pt>
                <c:pt idx="33">
                  <c:v>171.0512284480297</c:v>
                </c:pt>
                <c:pt idx="34">
                  <c:v>171.06815288036884</c:v>
                </c:pt>
                <c:pt idx="35">
                  <c:v>170.6161913964644</c:v>
                </c:pt>
                <c:pt idx="36">
                  <c:v>169.6965827913283</c:v>
                </c:pt>
                <c:pt idx="37">
                  <c:v>168.31184764822598</c:v>
                </c:pt>
                <c:pt idx="38">
                  <c:v>166.465781429933</c:v>
                </c:pt>
                <c:pt idx="39">
                  <c:v>164.16344407563514</c:v>
                </c:pt>
                <c:pt idx="40">
                  <c:v>161.41114613198707</c:v>
                </c:pt>
                <c:pt idx="41">
                  <c:v>158.21643145634243</c:v>
                </c:pt>
                <c:pt idx="42">
                  <c:v>154.58805653956523</c:v>
                </c:pt>
                <c:pt idx="43">
                  <c:v>150.53596650509718</c:v>
                </c:pt>
                <c:pt idx="44">
                  <c:v>146.07126785006537</c:v>
                </c:pt>
                <c:pt idx="45">
                  <c:v>141.20619800314586</c:v>
                </c:pt>
                <c:pt idx="46">
                  <c:v>135.95409178262224</c:v>
                </c:pt>
                <c:pt idx="47">
                  <c:v>130.32934484657548</c:v>
                </c:pt>
                <c:pt idx="48">
                  <c:v>124.34737423538591</c:v>
                </c:pt>
                <c:pt idx="49">
                  <c:v>118.02457611469717</c:v>
                </c:pt>
                <c:pt idx="50">
                  <c:v>111.37828083466579</c:v>
                </c:pt>
                <c:pt idx="51">
                  <c:v>104.42670542867593</c:v>
                </c:pt>
                <c:pt idx="52">
                  <c:v>97.18890368171735</c:v>
                </c:pt>
                <c:pt idx="53">
                  <c:v>89.68471390528504</c:v>
                </c:pt>
                <c:pt idx="54">
                  <c:v>81.93470456194636</c:v>
                </c:pt>
                <c:pt idx="55">
                  <c:v>73.96011788861489</c:v>
                </c:pt>
                <c:pt idx="56">
                  <c:v>65.7828116730556</c:v>
                </c:pt>
                <c:pt idx="57">
                  <c:v>57.42519934320753</c:v>
                </c:pt>
                <c:pt idx="58">
                  <c:v>48.910188533536385</c:v>
                </c:pt>
                <c:pt idx="59">
                  <c:v>40.261118296800326</c:v>
                </c:pt>
                <c:pt idx="60">
                  <c:v>31.50169513332892</c:v>
                </c:pt>
                <c:pt idx="61">
                  <c:v>22.655928013152877</c:v>
                </c:pt>
                <c:pt idx="62">
                  <c:v>13.74806256908719</c:v>
                </c:pt>
                <c:pt idx="63">
                  <c:v>4.802514641135747</c:v>
                </c:pt>
                <c:pt idx="64">
                  <c:v>-4.156196645628502</c:v>
                </c:pt>
                <c:pt idx="65">
                  <c:v>-13.103516086280772</c:v>
                </c:pt>
                <c:pt idx="66">
                  <c:v>-22.01491970015463</c:v>
                </c:pt>
                <c:pt idx="67">
                  <c:v>-30.86598194936867</c:v>
                </c:pt>
                <c:pt idx="68">
                  <c:v>-39.632442687527735</c:v>
                </c:pt>
                <c:pt idx="69">
                  <c:v>-48.290273655097614</c:v>
                </c:pt>
                <c:pt idx="70">
                  <c:v>-56.815744339194474</c:v>
                </c:pt>
                <c:pt idx="71">
                  <c:v>-65.18548701727158</c:v>
                </c:pt>
                <c:pt idx="72">
                  <c:v>-73.37656080642215</c:v>
                </c:pt>
                <c:pt idx="73">
                  <c:v>-81.36651454274437</c:v>
                </c:pt>
                <c:pt idx="74">
                  <c:v>-89.13344831842201</c:v>
                </c:pt>
                <c:pt idx="75">
                  <c:v>-96.65607350784903</c:v>
                </c:pt>
                <c:pt idx="76">
                  <c:v>-103.91377111827232</c:v>
                </c:pt>
                <c:pt idx="77">
                  <c:v>-110.88664830501786</c:v>
                </c:pt>
                <c:pt idx="78">
                  <c:v>-117.55559289639599</c:v>
                </c:pt>
                <c:pt idx="79">
                  <c:v>-123.90232577883418</c:v>
                </c:pt>
                <c:pt idx="80">
                  <c:v>-129.90945099865766</c:v>
                </c:pt>
                <c:pt idx="81">
                  <c:v>-135.56050344318885</c:v>
                </c:pt>
                <c:pt idx="82">
                  <c:v>-140.8399939704775</c:v>
                </c:pt>
                <c:pt idx="83">
                  <c:v>-145.73345186396105</c:v>
                </c:pt>
                <c:pt idx="84">
                  <c:v>-150.22746449569348</c:v>
                </c:pt>
                <c:pt idx="85">
                  <c:v>-154.30971408942614</c:v>
                </c:pt>
                <c:pt idx="86">
                  <c:v>-157.96901148277652</c:v>
                </c:pt>
                <c:pt idx="87">
                  <c:v>-161.19532679594394</c:v>
                </c:pt>
                <c:pt idx="88">
                  <c:v>-163.9798169229135</c:v>
                </c:pt>
                <c:pt idx="89">
                  <c:v>-166.31484976979456</c:v>
                </c:pt>
                <c:pt idx="90">
                  <c:v>-168.19402517386018</c:v>
                </c:pt>
                <c:pt idx="91">
                  <c:v>-169.61219244594758</c:v>
                </c:pt>
                <c:pt idx="92">
                  <c:v>-170.56546448813958</c:v>
                </c:pt>
                <c:pt idx="93">
                  <c:v>-171.0512284480297</c:v>
                </c:pt>
                <c:pt idx="94">
                  <c:v>-171.06815288036884</c:v>
                </c:pt>
                <c:pt idx="95">
                  <c:v>-170.61619139646442</c:v>
                </c:pt>
                <c:pt idx="96">
                  <c:v>-169.69658279132835</c:v>
                </c:pt>
                <c:pt idx="97">
                  <c:v>-168.3118476482261</c:v>
                </c:pt>
                <c:pt idx="98">
                  <c:v>-166.46578142993312</c:v>
                </c:pt>
                <c:pt idx="99">
                  <c:v>-164.1634440756353</c:v>
                </c:pt>
                <c:pt idx="100">
                  <c:v>-161.41114613198735</c:v>
                </c:pt>
                <c:pt idx="101">
                  <c:v>-158.21643145634275</c:v>
                </c:pt>
                <c:pt idx="102">
                  <c:v>-154.5880565395656</c:v>
                </c:pt>
                <c:pt idx="103">
                  <c:v>-150.5359665050977</c:v>
                </c:pt>
                <c:pt idx="104">
                  <c:v>-146.07126785006594</c:v>
                </c:pt>
                <c:pt idx="105">
                  <c:v>-141.20619800314648</c:v>
                </c:pt>
                <c:pt idx="106">
                  <c:v>-135.95409178262287</c:v>
                </c:pt>
                <c:pt idx="107">
                  <c:v>-130.32934484657633</c:v>
                </c:pt>
                <c:pt idx="108">
                  <c:v>-124.34737423538681</c:v>
                </c:pt>
                <c:pt idx="109">
                  <c:v>-118.0245761146981</c:v>
                </c:pt>
                <c:pt idx="110">
                  <c:v>-111.37828083466674</c:v>
                </c:pt>
                <c:pt idx="111">
                  <c:v>-104.42670542867714</c:v>
                </c:pt>
                <c:pt idx="112">
                  <c:v>-97.1889036817186</c:v>
                </c:pt>
                <c:pt idx="113">
                  <c:v>-89.68471390528634</c:v>
                </c:pt>
                <c:pt idx="114">
                  <c:v>-81.93470456194798</c:v>
                </c:pt>
                <c:pt idx="115">
                  <c:v>-73.96011788861655</c:v>
                </c:pt>
                <c:pt idx="116">
                  <c:v>-65.78281167305718</c:v>
                </c:pt>
                <c:pt idx="117">
                  <c:v>-57.42519934320913</c:v>
                </c:pt>
                <c:pt idx="118">
                  <c:v>-48.910188533538296</c:v>
                </c:pt>
                <c:pt idx="119">
                  <c:v>-40.26111829680227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'4th Order'!$K$1</c:f>
              <c:strCache>
                <c:ptCount val="1"/>
                <c:pt idx="0">
                  <c:v>2nd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yVal>
            <c:numRef>
              <c:f>'4th Order'!$K$2:$K$121</c:f>
              <c:numCache>
                <c:ptCount val="120"/>
                <c:pt idx="0">
                  <c:v>-35.92560868486387</c:v>
                </c:pt>
                <c:pt idx="1">
                  <c:v>-37.830161382165194</c:v>
                </c:pt>
                <c:pt idx="2">
                  <c:v>-39.32023891489332</c:v>
                </c:pt>
                <c:pt idx="3">
                  <c:v>-40.37951568178089</c:v>
                </c:pt>
                <c:pt idx="4">
                  <c:v>-40.996386024901966</c:v>
                </c:pt>
                <c:pt idx="5">
                  <c:v>-41.164091383688906</c:v>
                </c:pt>
                <c:pt idx="6">
                  <c:v>-40.88079434313624</c:v>
                </c:pt>
                <c:pt idx="7">
                  <c:v>-40.14959876490396</c:v>
                </c:pt>
                <c:pt idx="8">
                  <c:v>-38.978515780759714</c:v>
                </c:pt>
                <c:pt idx="9">
                  <c:v>-37.380376020942656</c:v>
                </c:pt>
                <c:pt idx="10">
                  <c:v>-35.372689039093565</c:v>
                </c:pt>
                <c:pt idx="11">
                  <c:v>-32.97745147392111</c:v>
                </c:pt>
                <c:pt idx="12">
                  <c:v>-30.220906049424993</c:v>
                </c:pt>
                <c:pt idx="13">
                  <c:v>-27.13325405412022</c:v>
                </c:pt>
                <c:pt idx="14">
                  <c:v>-23.748324449400055</c:v>
                </c:pt>
                <c:pt idx="15">
                  <c:v>-20.10320323235589</c:v>
                </c:pt>
                <c:pt idx="16">
                  <c:v>-16.23782711383229</c:v>
                </c:pt>
                <c:pt idx="17">
                  <c:v>-12.194545963465766</c:v>
                </c:pt>
                <c:pt idx="18">
                  <c:v>-8.017658815650709</c:v>
                </c:pt>
                <c:pt idx="19">
                  <c:v>-3.7529285200484304</c:v>
                </c:pt>
                <c:pt idx="20">
                  <c:v>0.5529196457702988</c:v>
                </c:pt>
                <c:pt idx="21">
                  <c:v>4.852709908244094</c:v>
                </c:pt>
                <c:pt idx="22">
                  <c:v>9.099332865468316</c:v>
                </c:pt>
                <c:pt idx="23">
                  <c:v>13.246261627660667</c:v>
                </c:pt>
                <c:pt idx="24">
                  <c:v>17.248061575501914</c:v>
                </c:pt>
                <c:pt idx="25">
                  <c:v>21.06088815133302</c:v>
                </c:pt>
                <c:pt idx="26">
                  <c:v>24.642967229303952</c:v>
                </c:pt>
                <c:pt idx="27">
                  <c:v>27.955052801438185</c:v>
                </c:pt>
                <c:pt idx="28">
                  <c:v>30.960856965109</c:v>
                </c:pt>
                <c:pt idx="29">
                  <c:v>33.62744750089423</c:v>
                </c:pt>
                <c:pt idx="30">
                  <c:v>35.92560868486386</c:v>
                </c:pt>
                <c:pt idx="31">
                  <c:v>37.830161382165194</c:v>
                </c:pt>
                <c:pt idx="32">
                  <c:v>39.32023891489332</c:v>
                </c:pt>
                <c:pt idx="33">
                  <c:v>40.37951568178089</c:v>
                </c:pt>
                <c:pt idx="34">
                  <c:v>40.996386024901966</c:v>
                </c:pt>
                <c:pt idx="35">
                  <c:v>41.164091383688906</c:v>
                </c:pt>
                <c:pt idx="36">
                  <c:v>40.88079434313622</c:v>
                </c:pt>
                <c:pt idx="37">
                  <c:v>40.14959876490395</c:v>
                </c:pt>
                <c:pt idx="38">
                  <c:v>38.97851578075969</c:v>
                </c:pt>
                <c:pt idx="39">
                  <c:v>37.380376020942606</c:v>
                </c:pt>
                <c:pt idx="40">
                  <c:v>35.372689039093515</c:v>
                </c:pt>
                <c:pt idx="41">
                  <c:v>32.977451473921036</c:v>
                </c:pt>
                <c:pt idx="42">
                  <c:v>30.22090604942489</c:v>
                </c:pt>
                <c:pt idx="43">
                  <c:v>27.133254054120112</c:v>
                </c:pt>
                <c:pt idx="44">
                  <c:v>23.748324449399938</c:v>
                </c:pt>
                <c:pt idx="45">
                  <c:v>20.103203232355735</c:v>
                </c:pt>
                <c:pt idx="46">
                  <c:v>16.237827113832143</c:v>
                </c:pt>
                <c:pt idx="47">
                  <c:v>12.194545963465593</c:v>
                </c:pt>
                <c:pt idx="48">
                  <c:v>8.017658815650517</c:v>
                </c:pt>
                <c:pt idx="49">
                  <c:v>3.7529285200481985</c:v>
                </c:pt>
                <c:pt idx="50">
                  <c:v>-0.5529196457705131</c:v>
                </c:pt>
                <c:pt idx="51">
                  <c:v>-4.852709908244325</c:v>
                </c:pt>
                <c:pt idx="52">
                  <c:v>-9.099332865468579</c:v>
                </c:pt>
                <c:pt idx="53">
                  <c:v>-13.246261627660903</c:v>
                </c:pt>
                <c:pt idx="54">
                  <c:v>-17.24806157550216</c:v>
                </c:pt>
                <c:pt idx="55">
                  <c:v>-21.06088815133328</c:v>
                </c:pt>
                <c:pt idx="56">
                  <c:v>-24.64296722930418</c:v>
                </c:pt>
                <c:pt idx="57">
                  <c:v>-27.955052801438423</c:v>
                </c:pt>
                <c:pt idx="58">
                  <c:v>-30.960856965109226</c:v>
                </c:pt>
                <c:pt idx="59">
                  <c:v>-33.627447500894434</c:v>
                </c:pt>
                <c:pt idx="60">
                  <c:v>-35.92560868486402</c:v>
                </c:pt>
                <c:pt idx="61">
                  <c:v>-37.830161382165315</c:v>
                </c:pt>
                <c:pt idx="62">
                  <c:v>-39.3202389148934</c:v>
                </c:pt>
                <c:pt idx="63">
                  <c:v>-40.37951568178094</c:v>
                </c:pt>
                <c:pt idx="64">
                  <c:v>-40.99638602490199</c:v>
                </c:pt>
                <c:pt idx="65">
                  <c:v>-41.1640913836889</c:v>
                </c:pt>
                <c:pt idx="66">
                  <c:v>-40.88079434313621</c:v>
                </c:pt>
                <c:pt idx="67">
                  <c:v>-40.149598764903914</c:v>
                </c:pt>
                <c:pt idx="68">
                  <c:v>-38.97851578075965</c:v>
                </c:pt>
                <c:pt idx="69">
                  <c:v>-37.38037602094257</c:v>
                </c:pt>
                <c:pt idx="70">
                  <c:v>-35.372689039093466</c:v>
                </c:pt>
                <c:pt idx="71">
                  <c:v>-32.97745147392103</c:v>
                </c:pt>
                <c:pt idx="72">
                  <c:v>-30.22090604942491</c:v>
                </c:pt>
                <c:pt idx="73">
                  <c:v>-27.13325405412013</c:v>
                </c:pt>
                <c:pt idx="74">
                  <c:v>-23.748324449399973</c:v>
                </c:pt>
                <c:pt idx="75">
                  <c:v>-20.103203232355803</c:v>
                </c:pt>
                <c:pt idx="76">
                  <c:v>-16.237827113832214</c:v>
                </c:pt>
                <c:pt idx="77">
                  <c:v>-12.19454596346574</c:v>
                </c:pt>
                <c:pt idx="78">
                  <c:v>-8.017658815650664</c:v>
                </c:pt>
                <c:pt idx="79">
                  <c:v>-3.7529285200484224</c:v>
                </c:pt>
                <c:pt idx="80">
                  <c:v>0.5529196457703253</c:v>
                </c:pt>
                <c:pt idx="81">
                  <c:v>4.852709908244067</c:v>
                </c:pt>
                <c:pt idx="82">
                  <c:v>9.09933286546836</c:v>
                </c:pt>
                <c:pt idx="83">
                  <c:v>13.246261627660658</c:v>
                </c:pt>
                <c:pt idx="84">
                  <c:v>17.24806157550192</c:v>
                </c:pt>
                <c:pt idx="85">
                  <c:v>21.060888151332993</c:v>
                </c:pt>
                <c:pt idx="86">
                  <c:v>24.64296722930394</c:v>
                </c:pt>
                <c:pt idx="87">
                  <c:v>27.955052801438153</c:v>
                </c:pt>
                <c:pt idx="88">
                  <c:v>30.96085696510898</c:v>
                </c:pt>
                <c:pt idx="89">
                  <c:v>33.62744750089418</c:v>
                </c:pt>
                <c:pt idx="90">
                  <c:v>35.9256086848638</c:v>
                </c:pt>
                <c:pt idx="91">
                  <c:v>37.83016138216515</c:v>
                </c:pt>
                <c:pt idx="92">
                  <c:v>39.32023891489327</c:v>
                </c:pt>
                <c:pt idx="93">
                  <c:v>40.37951568178086</c:v>
                </c:pt>
                <c:pt idx="94">
                  <c:v>40.996386024901945</c:v>
                </c:pt>
                <c:pt idx="95">
                  <c:v>41.164091383688906</c:v>
                </c:pt>
                <c:pt idx="96">
                  <c:v>40.88079434313626</c:v>
                </c:pt>
                <c:pt idx="97">
                  <c:v>40.149598764904006</c:v>
                </c:pt>
                <c:pt idx="98">
                  <c:v>38.97851578075979</c:v>
                </c:pt>
                <c:pt idx="99">
                  <c:v>37.38037602094274</c:v>
                </c:pt>
                <c:pt idx="100">
                  <c:v>35.3726890390937</c:v>
                </c:pt>
                <c:pt idx="101">
                  <c:v>32.97745147392129</c:v>
                </c:pt>
                <c:pt idx="102">
                  <c:v>30.220906049425185</c:v>
                </c:pt>
                <c:pt idx="103">
                  <c:v>27.133254054120464</c:v>
                </c:pt>
                <c:pt idx="104">
                  <c:v>23.748324449400304</c:v>
                </c:pt>
                <c:pt idx="105">
                  <c:v>20.10320323235619</c:v>
                </c:pt>
                <c:pt idx="106">
                  <c:v>16.23782711383259</c:v>
                </c:pt>
                <c:pt idx="107">
                  <c:v>12.194545963466128</c:v>
                </c:pt>
                <c:pt idx="108">
                  <c:v>8.017658815651064</c:v>
                </c:pt>
                <c:pt idx="109">
                  <c:v>3.7529285200488283</c:v>
                </c:pt>
                <c:pt idx="110">
                  <c:v>-0.552919645769918</c:v>
                </c:pt>
                <c:pt idx="111">
                  <c:v>-4.8527099082436616</c:v>
                </c:pt>
                <c:pt idx="112">
                  <c:v>-9.099332865467854</c:v>
                </c:pt>
                <c:pt idx="113">
                  <c:v>-13.246261627660237</c:v>
                </c:pt>
                <c:pt idx="114">
                  <c:v>-17.248061575501453</c:v>
                </c:pt>
                <c:pt idx="115">
                  <c:v>-21.060888151332612</c:v>
                </c:pt>
                <c:pt idx="116">
                  <c:v>-24.642967229303526</c:v>
                </c:pt>
                <c:pt idx="117">
                  <c:v>-27.95505280143783</c:v>
                </c:pt>
                <c:pt idx="118">
                  <c:v>-30.960856965108643</c:v>
                </c:pt>
                <c:pt idx="119">
                  <c:v>-33.62744750089392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'4th Order'!$L$1</c:f>
              <c:strCache>
                <c:ptCount val="1"/>
                <c:pt idx="0">
                  <c:v>3rd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yVal>
            <c:numRef>
              <c:f>'4th Order'!$L$2:$L$121</c:f>
              <c:numCache>
                <c:ptCount val="120"/>
                <c:pt idx="0">
                  <c:v>-0.8011604113871197</c:v>
                </c:pt>
                <c:pt idx="1">
                  <c:v>-2.6100816453806437</c:v>
                </c:pt>
                <c:pt idx="2">
                  <c:v>-4.354734006900549</c:v>
                </c:pt>
                <c:pt idx="3">
                  <c:v>-5.992158364636957</c:v>
                </c:pt>
                <c:pt idx="4">
                  <c:v>-7.4820358966025875</c:v>
                </c:pt>
                <c:pt idx="5">
                  <c:v>-8.787680873340367</c:v>
                </c:pt>
                <c:pt idx="6">
                  <c:v>-9.876943982335744</c:v>
                </c:pt>
                <c:pt idx="7">
                  <c:v>-10.723003950788302</c:v>
                </c:pt>
                <c:pt idx="8">
                  <c:v>-11.30502797436266</c:v>
                </c:pt>
                <c:pt idx="9">
                  <c:v>-11.608684689971431</c:v>
                </c:pt>
                <c:pt idx="10">
                  <c:v>-11.626497061497462</c:v>
                </c:pt>
                <c:pt idx="11">
                  <c:v>-11.358026489237922</c:v>
                </c:pt>
                <c:pt idx="12">
                  <c:v>-10.809883609684574</c:v>
                </c:pt>
                <c:pt idx="13">
                  <c:v>-9.995565519713944</c:v>
                </c:pt>
                <c:pt idx="14">
                  <c:v>-8.93512343326793</c:v>
                </c:pt>
                <c:pt idx="15">
                  <c:v>-7.654668953920297</c:v>
                </c:pt>
                <c:pt idx="16">
                  <c:v>-6.1857311205373815</c:v>
                </c:pt>
                <c:pt idx="17">
                  <c:v>-4.564480057702237</c:v>
                </c:pt>
                <c:pt idx="18">
                  <c:v>-2.8308363472056595</c:v>
                </c:pt>
                <c:pt idx="19">
                  <c:v>-1.0274880508337214</c:v>
                </c:pt>
                <c:pt idx="20">
                  <c:v>0.8011604113871181</c:v>
                </c:pt>
                <c:pt idx="21">
                  <c:v>2.610081645380643</c:v>
                </c:pt>
                <c:pt idx="22">
                  <c:v>4.35473400690051</c:v>
                </c:pt>
                <c:pt idx="23">
                  <c:v>5.992158364636955</c:v>
                </c:pt>
                <c:pt idx="24">
                  <c:v>7.482035896602587</c:v>
                </c:pt>
                <c:pt idx="25">
                  <c:v>8.787680873340365</c:v>
                </c:pt>
                <c:pt idx="26">
                  <c:v>9.876943982335765</c:v>
                </c:pt>
                <c:pt idx="27">
                  <c:v>10.723003950788302</c:v>
                </c:pt>
                <c:pt idx="28">
                  <c:v>11.30502797436266</c:v>
                </c:pt>
                <c:pt idx="29">
                  <c:v>11.608684689971428</c:v>
                </c:pt>
                <c:pt idx="30">
                  <c:v>11.626497061497465</c:v>
                </c:pt>
                <c:pt idx="31">
                  <c:v>11.358026489237922</c:v>
                </c:pt>
                <c:pt idx="32">
                  <c:v>10.809883609684574</c:v>
                </c:pt>
                <c:pt idx="33">
                  <c:v>9.995565519713944</c:v>
                </c:pt>
                <c:pt idx="34">
                  <c:v>8.935123433267904</c:v>
                </c:pt>
                <c:pt idx="35">
                  <c:v>7.654668953920266</c:v>
                </c:pt>
                <c:pt idx="36">
                  <c:v>6.185731120537347</c:v>
                </c:pt>
                <c:pt idx="37">
                  <c:v>4.5644800577022</c:v>
                </c:pt>
                <c:pt idx="38">
                  <c:v>2.830836347205661</c:v>
                </c:pt>
                <c:pt idx="39">
                  <c:v>1.0274880508336817</c:v>
                </c:pt>
                <c:pt idx="40">
                  <c:v>-0.8011604113871581</c:v>
                </c:pt>
                <c:pt idx="41">
                  <c:v>-2.610081645380682</c:v>
                </c:pt>
                <c:pt idx="42">
                  <c:v>-4.3547340069005855</c:v>
                </c:pt>
                <c:pt idx="43">
                  <c:v>-5.992158364637025</c:v>
                </c:pt>
                <c:pt idx="44">
                  <c:v>-7.482035896602649</c:v>
                </c:pt>
                <c:pt idx="45">
                  <c:v>-8.787680873340394</c:v>
                </c:pt>
                <c:pt idx="46">
                  <c:v>-9.876943982335787</c:v>
                </c:pt>
                <c:pt idx="47">
                  <c:v>-10.723003950788334</c:v>
                </c:pt>
                <c:pt idx="48">
                  <c:v>-11.30502797436268</c:v>
                </c:pt>
                <c:pt idx="49">
                  <c:v>-11.608684689971438</c:v>
                </c:pt>
                <c:pt idx="50">
                  <c:v>-11.626497061497457</c:v>
                </c:pt>
                <c:pt idx="51">
                  <c:v>-11.358026489237893</c:v>
                </c:pt>
                <c:pt idx="52">
                  <c:v>-10.809883609684528</c:v>
                </c:pt>
                <c:pt idx="53">
                  <c:v>-9.99556551971388</c:v>
                </c:pt>
                <c:pt idx="54">
                  <c:v>-8.935123433267826</c:v>
                </c:pt>
                <c:pt idx="55">
                  <c:v>-7.654668953920175</c:v>
                </c:pt>
                <c:pt idx="56">
                  <c:v>-6.185731120537243</c:v>
                </c:pt>
                <c:pt idx="57">
                  <c:v>-4.564480057702125</c:v>
                </c:pt>
                <c:pt idx="58">
                  <c:v>-2.830836347205542</c:v>
                </c:pt>
                <c:pt idx="59">
                  <c:v>-1.0274880508335593</c:v>
                </c:pt>
                <c:pt idx="60">
                  <c:v>0.8011604113872394</c:v>
                </c:pt>
                <c:pt idx="61">
                  <c:v>2.610081645380761</c:v>
                </c:pt>
                <c:pt idx="62">
                  <c:v>4.35473400690066</c:v>
                </c:pt>
                <c:pt idx="63">
                  <c:v>5.9921583646370955</c:v>
                </c:pt>
                <c:pt idx="64">
                  <c:v>7.48203589660268</c:v>
                </c:pt>
                <c:pt idx="65">
                  <c:v>8.787680873340419</c:v>
                </c:pt>
                <c:pt idx="66">
                  <c:v>9.876943982335808</c:v>
                </c:pt>
                <c:pt idx="67">
                  <c:v>10.72300395078835</c:v>
                </c:pt>
                <c:pt idx="68">
                  <c:v>11.305027974362686</c:v>
                </c:pt>
                <c:pt idx="69">
                  <c:v>11.608684689971438</c:v>
                </c:pt>
                <c:pt idx="70">
                  <c:v>11.626497061497458</c:v>
                </c:pt>
                <c:pt idx="71">
                  <c:v>11.358026489237904</c:v>
                </c:pt>
                <c:pt idx="72">
                  <c:v>10.809883609684551</c:v>
                </c:pt>
                <c:pt idx="73">
                  <c:v>9.995565519713924</c:v>
                </c:pt>
                <c:pt idx="74">
                  <c:v>8.93512343326788</c:v>
                </c:pt>
                <c:pt idx="75">
                  <c:v>7.654668953920254</c:v>
                </c:pt>
                <c:pt idx="76">
                  <c:v>6.185731120537349</c:v>
                </c:pt>
                <c:pt idx="77">
                  <c:v>4.564480057702221</c:v>
                </c:pt>
                <c:pt idx="78">
                  <c:v>2.830836347205664</c:v>
                </c:pt>
                <c:pt idx="79">
                  <c:v>1.0274880508336846</c:v>
                </c:pt>
                <c:pt idx="80">
                  <c:v>-0.8011604113871347</c:v>
                </c:pt>
                <c:pt idx="81">
                  <c:v>-2.6100816453806384</c:v>
                </c:pt>
                <c:pt idx="82">
                  <c:v>-4.354734006900525</c:v>
                </c:pt>
                <c:pt idx="83">
                  <c:v>-5.992158364636952</c:v>
                </c:pt>
                <c:pt idx="84">
                  <c:v>-7.482035896602583</c:v>
                </c:pt>
                <c:pt idx="85">
                  <c:v>-8.787680873340351</c:v>
                </c:pt>
                <c:pt idx="86">
                  <c:v>-9.876943982335742</c:v>
                </c:pt>
                <c:pt idx="87">
                  <c:v>-10.723003950788293</c:v>
                </c:pt>
                <c:pt idx="88">
                  <c:v>-11.30502797436265</c:v>
                </c:pt>
                <c:pt idx="89">
                  <c:v>-11.608684689971424</c:v>
                </c:pt>
                <c:pt idx="90">
                  <c:v>-11.626497061497465</c:v>
                </c:pt>
                <c:pt idx="91">
                  <c:v>-11.358026489237933</c:v>
                </c:pt>
                <c:pt idx="92">
                  <c:v>-10.809883609684599</c:v>
                </c:pt>
                <c:pt idx="93">
                  <c:v>-9.995565519713988</c:v>
                </c:pt>
                <c:pt idx="94">
                  <c:v>-8.935123433267975</c:v>
                </c:pt>
                <c:pt idx="95">
                  <c:v>-7.654668953920348</c:v>
                </c:pt>
                <c:pt idx="96">
                  <c:v>-6.185731120537456</c:v>
                </c:pt>
                <c:pt idx="97">
                  <c:v>-4.564480057702337</c:v>
                </c:pt>
                <c:pt idx="98">
                  <c:v>-2.830836347205785</c:v>
                </c:pt>
                <c:pt idx="99">
                  <c:v>-1.0274880508338302</c:v>
                </c:pt>
                <c:pt idx="100">
                  <c:v>0.8011604113870093</c:v>
                </c:pt>
                <c:pt idx="101">
                  <c:v>2.6100816453805162</c:v>
                </c:pt>
                <c:pt idx="102">
                  <c:v>4.354734006900389</c:v>
                </c:pt>
                <c:pt idx="103">
                  <c:v>5.992158364636844</c:v>
                </c:pt>
                <c:pt idx="104">
                  <c:v>7.482035896602487</c:v>
                </c:pt>
                <c:pt idx="105">
                  <c:v>8.787680873340253</c:v>
                </c:pt>
                <c:pt idx="106">
                  <c:v>9.876943982335675</c:v>
                </c:pt>
                <c:pt idx="107">
                  <c:v>10.723003950788234</c:v>
                </c:pt>
                <c:pt idx="108">
                  <c:v>11.30502797436262</c:v>
                </c:pt>
                <c:pt idx="109">
                  <c:v>11.608684689971415</c:v>
                </c:pt>
                <c:pt idx="110">
                  <c:v>11.626497061497476</c:v>
                </c:pt>
                <c:pt idx="111">
                  <c:v>11.35802648923796</c:v>
                </c:pt>
                <c:pt idx="112">
                  <c:v>10.809883609684654</c:v>
                </c:pt>
                <c:pt idx="113">
                  <c:v>9.995565519714054</c:v>
                </c:pt>
                <c:pt idx="114">
                  <c:v>8.935123433268041</c:v>
                </c:pt>
                <c:pt idx="115">
                  <c:v>7.654668953920458</c:v>
                </c:pt>
                <c:pt idx="116">
                  <c:v>6.185731120537563</c:v>
                </c:pt>
                <c:pt idx="117">
                  <c:v>4.564480057702472</c:v>
                </c:pt>
                <c:pt idx="118">
                  <c:v>2.8308363472059073</c:v>
                </c:pt>
                <c:pt idx="119">
                  <c:v>1.0274880508339348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'4th Order'!$M$1</c:f>
              <c:strCache>
                <c:ptCount val="1"/>
                <c:pt idx="0">
                  <c:v>4th Haromonic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yVal>
            <c:numRef>
              <c:f>'4th Order'!$M$2:$M$121</c:f>
              <c:numCache>
                <c:ptCount val="120"/>
                <c:pt idx="0">
                  <c:v>-11.60778563608447</c:v>
                </c:pt>
                <c:pt idx="1">
                  <c:v>-11.54425751622685</c:v>
                </c:pt>
                <c:pt idx="2">
                  <c:v>-10.976189947416529</c:v>
                </c:pt>
                <c:pt idx="3">
                  <c:v>-9.928410208301127</c:v>
                </c:pt>
                <c:pt idx="4">
                  <c:v>-8.446711301285008</c:v>
                </c:pt>
                <c:pt idx="5">
                  <c:v>-6.595850578585008</c:v>
                </c:pt>
                <c:pt idx="6">
                  <c:v>-4.456719535198178</c:v>
                </c:pt>
                <c:pt idx="7">
                  <c:v>-2.1228084624101484</c:v>
                </c:pt>
                <c:pt idx="8">
                  <c:v>0.30387952655032646</c:v>
                </c:pt>
                <c:pt idx="9">
                  <c:v>2.717286522024842</c:v>
                </c:pt>
                <c:pt idx="10">
                  <c:v>5.011935057499485</c:v>
                </c:pt>
                <c:pt idx="11">
                  <c:v>7.087537981028662</c:v>
                </c:pt>
                <c:pt idx="12">
                  <c:v>8.853381485006363</c:v>
                </c:pt>
                <c:pt idx="13">
                  <c:v>10.232289734851475</c:v>
                </c:pt>
                <c:pt idx="14">
                  <c:v>11.163997823309856</c:v>
                </c:pt>
                <c:pt idx="15">
                  <c:v>11.60778563608447</c:v>
                </c:pt>
                <c:pt idx="16">
                  <c:v>11.544257516226851</c:v>
                </c:pt>
                <c:pt idx="17">
                  <c:v>10.976189947416529</c:v>
                </c:pt>
                <c:pt idx="18">
                  <c:v>9.928410208301129</c:v>
                </c:pt>
                <c:pt idx="19">
                  <c:v>8.446711301285024</c:v>
                </c:pt>
                <c:pt idx="20">
                  <c:v>6.595850578585009</c:v>
                </c:pt>
                <c:pt idx="21">
                  <c:v>4.45671953519818</c:v>
                </c:pt>
                <c:pt idx="22">
                  <c:v>2.1228084624101697</c:v>
                </c:pt>
                <c:pt idx="23">
                  <c:v>-0.303879526550325</c:v>
                </c:pt>
                <c:pt idx="24">
                  <c:v>-2.717286522024841</c:v>
                </c:pt>
                <c:pt idx="25">
                  <c:v>-5.011935057499466</c:v>
                </c:pt>
                <c:pt idx="26">
                  <c:v>-7.08753798102866</c:v>
                </c:pt>
                <c:pt idx="27">
                  <c:v>-8.853381485006361</c:v>
                </c:pt>
                <c:pt idx="28">
                  <c:v>-10.232289734851463</c:v>
                </c:pt>
                <c:pt idx="29">
                  <c:v>-11.163997823309856</c:v>
                </c:pt>
                <c:pt idx="30">
                  <c:v>-11.60778563608447</c:v>
                </c:pt>
                <c:pt idx="31">
                  <c:v>-11.544257516226851</c:v>
                </c:pt>
                <c:pt idx="32">
                  <c:v>-10.97618994741653</c:v>
                </c:pt>
                <c:pt idx="33">
                  <c:v>-9.928410208301129</c:v>
                </c:pt>
                <c:pt idx="34">
                  <c:v>-8.446711301285012</c:v>
                </c:pt>
                <c:pt idx="35">
                  <c:v>-6.595850578584977</c:v>
                </c:pt>
                <c:pt idx="36">
                  <c:v>-4.456719535198142</c:v>
                </c:pt>
                <c:pt idx="37">
                  <c:v>-2.1228084624101307</c:v>
                </c:pt>
                <c:pt idx="38">
                  <c:v>0.30387952655038564</c:v>
                </c:pt>
                <c:pt idx="39">
                  <c:v>2.7172865220249</c:v>
                </c:pt>
                <c:pt idx="40">
                  <c:v>5.01193505749952</c:v>
                </c:pt>
                <c:pt idx="41">
                  <c:v>7.087537981028725</c:v>
                </c:pt>
                <c:pt idx="42">
                  <c:v>8.853381485006414</c:v>
                </c:pt>
                <c:pt idx="43">
                  <c:v>10.232289734851502</c:v>
                </c:pt>
                <c:pt idx="44">
                  <c:v>11.163997823309886</c:v>
                </c:pt>
                <c:pt idx="45">
                  <c:v>11.607785636084477</c:v>
                </c:pt>
                <c:pt idx="46">
                  <c:v>11.544257516226839</c:v>
                </c:pt>
                <c:pt idx="47">
                  <c:v>10.976189947416488</c:v>
                </c:pt>
                <c:pt idx="48">
                  <c:v>9.928410208301065</c:v>
                </c:pt>
                <c:pt idx="49">
                  <c:v>8.446711301284926</c:v>
                </c:pt>
                <c:pt idx="50">
                  <c:v>6.595850578584892</c:v>
                </c:pt>
                <c:pt idx="51">
                  <c:v>4.456719535198048</c:v>
                </c:pt>
                <c:pt idx="52">
                  <c:v>2.1228084624100103</c:v>
                </c:pt>
                <c:pt idx="53">
                  <c:v>-0.3038795265504876</c:v>
                </c:pt>
                <c:pt idx="54">
                  <c:v>-2.717286522024999</c:v>
                </c:pt>
                <c:pt idx="55">
                  <c:v>-5.011935057499631</c:v>
                </c:pt>
                <c:pt idx="56">
                  <c:v>-7.087537981028807</c:v>
                </c:pt>
                <c:pt idx="57">
                  <c:v>-8.85338148500648</c:v>
                </c:pt>
                <c:pt idx="58">
                  <c:v>-10.23228973485156</c:v>
                </c:pt>
                <c:pt idx="59">
                  <c:v>-11.16399782330992</c:v>
                </c:pt>
                <c:pt idx="60">
                  <c:v>-11.607785636084484</c:v>
                </c:pt>
                <c:pt idx="61">
                  <c:v>-11.544257516226828</c:v>
                </c:pt>
                <c:pt idx="62">
                  <c:v>-10.976189947416469</c:v>
                </c:pt>
                <c:pt idx="63">
                  <c:v>-9.928410208301045</c:v>
                </c:pt>
                <c:pt idx="64">
                  <c:v>-8.446711301284912</c:v>
                </c:pt>
                <c:pt idx="65">
                  <c:v>-6.595850578584876</c:v>
                </c:pt>
                <c:pt idx="66">
                  <c:v>-4.456719535198049</c:v>
                </c:pt>
                <c:pt idx="67">
                  <c:v>-2.122808462410032</c:v>
                </c:pt>
                <c:pt idx="68">
                  <c:v>0.3038795265504655</c:v>
                </c:pt>
                <c:pt idx="69">
                  <c:v>2.717286522024957</c:v>
                </c:pt>
                <c:pt idx="70">
                  <c:v>5.011935057499573</c:v>
                </c:pt>
                <c:pt idx="71">
                  <c:v>7.087537981028739</c:v>
                </c:pt>
                <c:pt idx="72">
                  <c:v>8.85338148500641</c:v>
                </c:pt>
                <c:pt idx="73">
                  <c:v>10.2322897348515</c:v>
                </c:pt>
                <c:pt idx="74">
                  <c:v>11.163997823309877</c:v>
                </c:pt>
                <c:pt idx="75">
                  <c:v>11.607785636084474</c:v>
                </c:pt>
                <c:pt idx="76">
                  <c:v>11.544257516226846</c:v>
                </c:pt>
                <c:pt idx="77">
                  <c:v>10.976189947416517</c:v>
                </c:pt>
                <c:pt idx="78">
                  <c:v>9.92841020830111</c:v>
                </c:pt>
                <c:pt idx="79">
                  <c:v>8.446711301285013</c:v>
                </c:pt>
                <c:pt idx="80">
                  <c:v>6.5958505785849795</c:v>
                </c:pt>
                <c:pt idx="81">
                  <c:v>4.456719535198185</c:v>
                </c:pt>
                <c:pt idx="82">
                  <c:v>2.1228084624101555</c:v>
                </c:pt>
                <c:pt idx="83">
                  <c:v>-0.30387952655031936</c:v>
                </c:pt>
                <c:pt idx="84">
                  <c:v>-2.717286522024835</c:v>
                </c:pt>
                <c:pt idx="85">
                  <c:v>-5.011935057499442</c:v>
                </c:pt>
                <c:pt idx="86">
                  <c:v>-7.087537981028657</c:v>
                </c:pt>
                <c:pt idx="87">
                  <c:v>-8.85338148500633</c:v>
                </c:pt>
                <c:pt idx="88">
                  <c:v>-10.232289734851452</c:v>
                </c:pt>
                <c:pt idx="89">
                  <c:v>-11.163997823309844</c:v>
                </c:pt>
                <c:pt idx="90">
                  <c:v>-11.607785636084461</c:v>
                </c:pt>
                <c:pt idx="91">
                  <c:v>-11.544257516226862</c:v>
                </c:pt>
                <c:pt idx="92">
                  <c:v>-10.97618994741656</c:v>
                </c:pt>
                <c:pt idx="93">
                  <c:v>-9.928410208301175</c:v>
                </c:pt>
                <c:pt idx="94">
                  <c:v>-8.4467113012851</c:v>
                </c:pt>
                <c:pt idx="95">
                  <c:v>-6.5958505785850825</c:v>
                </c:pt>
                <c:pt idx="96">
                  <c:v>-4.4567195351983</c:v>
                </c:pt>
                <c:pt idx="97">
                  <c:v>-2.122808462410279</c:v>
                </c:pt>
                <c:pt idx="98">
                  <c:v>0.30387952655019385</c:v>
                </c:pt>
                <c:pt idx="99">
                  <c:v>2.717286522024713</c:v>
                </c:pt>
                <c:pt idx="100">
                  <c:v>5.011935057499328</c:v>
                </c:pt>
                <c:pt idx="101">
                  <c:v>7.0875379810285235</c:v>
                </c:pt>
                <c:pt idx="102">
                  <c:v>8.853381485006249</c:v>
                </c:pt>
                <c:pt idx="103">
                  <c:v>10.23228973485137</c:v>
                </c:pt>
                <c:pt idx="104">
                  <c:v>11.163997823309806</c:v>
                </c:pt>
                <c:pt idx="105">
                  <c:v>11.607785636084452</c:v>
                </c:pt>
                <c:pt idx="106">
                  <c:v>11.544257516226878</c:v>
                </c:pt>
                <c:pt idx="107">
                  <c:v>10.976189947416602</c:v>
                </c:pt>
                <c:pt idx="108">
                  <c:v>9.92841020830124</c:v>
                </c:pt>
                <c:pt idx="109">
                  <c:v>8.446711301285188</c:v>
                </c:pt>
                <c:pt idx="110">
                  <c:v>6.595850578585186</c:v>
                </c:pt>
                <c:pt idx="111">
                  <c:v>4.456719535198417</c:v>
                </c:pt>
                <c:pt idx="112">
                  <c:v>2.122808462410443</c:v>
                </c:pt>
                <c:pt idx="113">
                  <c:v>-0.30387952655006834</c:v>
                </c:pt>
                <c:pt idx="114">
                  <c:v>-2.717286522024551</c:v>
                </c:pt>
                <c:pt idx="115">
                  <c:v>-5.0119350574992145</c:v>
                </c:pt>
                <c:pt idx="116">
                  <c:v>-7.087537981028424</c:v>
                </c:pt>
                <c:pt idx="117">
                  <c:v>-8.853381485006167</c:v>
                </c:pt>
                <c:pt idx="118">
                  <c:v>-10.232289734851312</c:v>
                </c:pt>
                <c:pt idx="119">
                  <c:v>-11.163997823309773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'4th Order'!$O$1</c:f>
              <c:strCache>
                <c:ptCount val="1"/>
                <c:pt idx="0">
                  <c:v>Sum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yVal>
            <c:numRef>
              <c:f>'4th Order'!$O$2:$O$121</c:f>
              <c:numCache>
                <c:ptCount val="120"/>
                <c:pt idx="0">
                  <c:v>118.65038398256242</c:v>
                </c:pt>
                <c:pt idx="1">
                  <c:v>123.8462052913012</c:v>
                </c:pt>
                <c:pt idx="2">
                  <c:v>130.08740840992925</c:v>
                </c:pt>
                <c:pt idx="3">
                  <c:v>137.38403495237222</c:v>
                </c:pt>
                <c:pt idx="4">
                  <c:v>145.71769727106584</c:v>
                </c:pt>
                <c:pt idx="5">
                  <c:v>155.0425270988933</c:v>
                </c:pt>
                <c:pt idx="6">
                  <c:v>165.2870956877114</c:v>
                </c:pt>
                <c:pt idx="7">
                  <c:v>176.35720461949327</c:v>
                </c:pt>
                <c:pt idx="8">
                  <c:v>188.13941230718268</c:v>
                </c:pt>
                <c:pt idx="9">
                  <c:v>200.5051333144353</c:v>
                </c:pt>
                <c:pt idx="10">
                  <c:v>213.31512714433</c:v>
                </c:pt>
                <c:pt idx="11">
                  <c:v>226.4241808833684</c:v>
                </c:pt>
                <c:pt idx="12">
                  <c:v>239.6857864805461</c:v>
                </c:pt>
                <c:pt idx="13">
                  <c:v>252.95661855198887</c:v>
                </c:pt>
                <c:pt idx="14">
                  <c:v>266.10063210729123</c:v>
                </c:pt>
                <c:pt idx="15">
                  <c:v>278.9926208058846</c:v>
                </c:pt>
                <c:pt idx="16">
                  <c:v>291.5211042483568</c:v>
                </c:pt>
                <c:pt idx="17">
                  <c:v>303.59044607949386</c:v>
                </c:pt>
                <c:pt idx="18">
                  <c:v>315.12214179006816</c:v>
                </c:pt>
                <c:pt idx="19">
                  <c:v>326.05525435746443</c:v>
                </c:pt>
                <c:pt idx="20">
                  <c:v>336.3460154826275</c:v>
                </c:pt>
                <c:pt idx="21">
                  <c:v>345.96664838023935</c:v>
                </c:pt>
                <c:pt idx="22">
                  <c:v>354.903503153484</c:v>
                </c:pt>
                <c:pt idx="23">
                  <c:v>363.1546261779358</c:v>
                </c:pt>
                <c:pt idx="24">
                  <c:v>370.7269092940006</c:v>
                </c:pt>
                <c:pt idx="25">
                  <c:v>377.6329819048276</c:v>
                </c:pt>
                <c:pt idx="26">
                  <c:v>383.88801856161507</c:v>
                </c:pt>
                <c:pt idx="27">
                  <c:v>389.5066359113915</c:v>
                </c:pt>
                <c:pt idx="28">
                  <c:v>394.5000459757611</c:v>
                </c:pt>
                <c:pt idx="29">
                  <c:v>398.8736179855779</c:v>
                </c:pt>
                <c:pt idx="30">
                  <c:v>402.6249791323645</c:v>
                </c:pt>
                <c:pt idx="31">
                  <c:v>405.74275664935135</c:v>
                </c:pt>
                <c:pt idx="32">
                  <c:v>408.2060309135284</c:v>
                </c:pt>
                <c:pt idx="33">
                  <c:v>409.98453328945084</c:v>
                </c:pt>
                <c:pt idx="34">
                  <c:v>411.03958488548113</c:v>
                </c:pt>
                <c:pt idx="35">
                  <c:v>411.3257350037161</c:v>
                </c:pt>
                <c:pt idx="36">
                  <c:v>410.79302256803123</c:v>
                </c:pt>
                <c:pt idx="37">
                  <c:v>409.3897518566494</c:v>
                </c:pt>
                <c:pt idx="38">
                  <c:v>407.06564693267615</c:v>
                </c:pt>
                <c:pt idx="39">
                  <c:v>403.7752285176637</c:v>
                </c:pt>
                <c:pt idx="40">
                  <c:v>399.4812436654204</c:v>
                </c:pt>
                <c:pt idx="41">
                  <c:v>394.15797311413905</c:v>
                </c:pt>
                <c:pt idx="42">
                  <c:v>387.7942439153234</c:v>
                </c:pt>
                <c:pt idx="43">
                  <c:v>380.39598577765923</c:v>
                </c:pt>
                <c:pt idx="44">
                  <c:v>371.9881880744</c:v>
                </c:pt>
                <c:pt idx="45">
                  <c:v>362.6161398464731</c:v>
                </c:pt>
                <c:pt idx="46">
                  <c:v>352.3458662785729</c:v>
                </c:pt>
                <c:pt idx="47">
                  <c:v>341.2637106548967</c:v>
                </c:pt>
                <c:pt idx="48">
                  <c:v>329.4750491332022</c:v>
                </c:pt>
                <c:pt idx="49">
                  <c:v>317.10216509428636</c:v>
                </c:pt>
                <c:pt idx="50">
                  <c:v>304.2813485542102</c:v>
                </c:pt>
                <c:pt idx="51">
                  <c:v>291.1593224146192</c:v>
                </c:pt>
                <c:pt idx="52">
                  <c:v>277.88912951720175</c:v>
                </c:pt>
                <c:pt idx="53">
                  <c:v>264.62564107958724</c:v>
                </c:pt>
                <c:pt idx="54">
                  <c:v>251.52086687937881</c:v>
                </c:pt>
                <c:pt idx="55">
                  <c:v>238.71925957408922</c:v>
                </c:pt>
                <c:pt idx="56">
                  <c:v>226.3532091904128</c:v>
                </c:pt>
                <c:pt idx="57">
                  <c:v>214.53891884728796</c:v>
                </c:pt>
                <c:pt idx="58">
                  <c:v>203.37283933459753</c:v>
                </c:pt>
                <c:pt idx="59">
                  <c:v>192.92881876998985</c:v>
                </c:pt>
                <c:pt idx="60">
                  <c:v>183.2560950719951</c:v>
                </c:pt>
                <c:pt idx="61">
                  <c:v>174.37822460836895</c:v>
                </c:pt>
                <c:pt idx="62">
                  <c:v>166.29300156190544</c:v>
                </c:pt>
                <c:pt idx="63">
                  <c:v>158.97338096391834</c:v>
                </c:pt>
                <c:pt idx="64">
                  <c:v>152.3693757730147</c:v>
                </c:pt>
                <c:pt idx="65">
                  <c:v>146.41085667301334</c:v>
                </c:pt>
                <c:pt idx="66">
                  <c:v>141.01114425207436</c:v>
                </c:pt>
                <c:pt idx="67">
                  <c:v>136.0712486223332</c:v>
                </c:pt>
                <c:pt idx="68">
                  <c:v>131.48458288085322</c:v>
                </c:pt>
                <c:pt idx="69">
                  <c:v>127.14195538418366</c:v>
                </c:pt>
                <c:pt idx="70">
                  <c:v>122.93663258893653</c:v>
                </c:pt>
                <c:pt idx="71">
                  <c:v>118.76925982730148</c:v>
                </c:pt>
                <c:pt idx="72">
                  <c:v>114.55243208707135</c:v>
                </c:pt>
                <c:pt idx="73">
                  <c:v>110.21472050592838</c:v>
                </c:pt>
                <c:pt idx="74">
                  <c:v>105.70398233698322</c:v>
                </c:pt>
                <c:pt idx="75">
                  <c:v>100.98981169802735</c:v>
                </c:pt>
                <c:pt idx="76">
                  <c:v>96.06502425288713</c:v>
                </c:pt>
                <c:pt idx="77">
                  <c:v>90.9461095848626</c:v>
                </c:pt>
                <c:pt idx="78">
                  <c:v>85.67262869168758</c:v>
                </c:pt>
                <c:pt idx="79">
                  <c:v>80.30557890146355</c:v>
                </c:pt>
                <c:pt idx="80">
                  <c:v>74.92479266253798</c:v>
                </c:pt>
                <c:pt idx="81">
                  <c:v>69.62547820310023</c:v>
                </c:pt>
                <c:pt idx="82">
                  <c:v>64.51404719872792</c:v>
                </c:pt>
                <c:pt idx="83">
                  <c:v>59.703405720739795</c:v>
                </c:pt>
                <c:pt idx="84">
                  <c:v>55.30790850940848</c:v>
                </c:pt>
                <c:pt idx="85">
                  <c:v>51.438191979294515</c:v>
                </c:pt>
                <c:pt idx="86">
                  <c:v>48.19610763139046</c:v>
                </c:pt>
                <c:pt idx="87">
                  <c:v>45.669974417927044</c:v>
                </c:pt>
                <c:pt idx="88">
                  <c:v>43.93035618120882</c:v>
                </c:pt>
                <c:pt idx="89">
                  <c:v>43.0265490660458</c:v>
                </c:pt>
                <c:pt idx="90">
                  <c:v>42.983934661649144</c:v>
                </c:pt>
                <c:pt idx="91">
                  <c:v>43.802318778980236</c:v>
                </c:pt>
                <c:pt idx="92">
                  <c:v>45.455334717879985</c:v>
                </c:pt>
                <c:pt idx="93">
                  <c:v>47.89094535396346</c:v>
                </c:pt>
                <c:pt idx="94">
                  <c:v>51.03303225820748</c:v>
                </c:pt>
                <c:pt idx="95">
                  <c:v>54.78401430294652</c:v>
                </c:pt>
                <c:pt idx="96">
                  <c:v>59.028394744299604</c:v>
                </c:pt>
                <c:pt idx="97">
                  <c:v>63.637096444792746</c:v>
                </c:pt>
                <c:pt idx="98">
                  <c:v>68.47241137839853</c:v>
                </c:pt>
                <c:pt idx="99">
                  <c:v>73.39336426472578</c:v>
                </c:pt>
                <c:pt idx="100">
                  <c:v>78.26127222422015</c:v>
                </c:pt>
                <c:pt idx="101">
                  <c:v>82.94527349221504</c:v>
                </c:pt>
                <c:pt idx="102">
                  <c:v>87.32759884999368</c:v>
                </c:pt>
                <c:pt idx="103">
                  <c:v>91.30836949673846</c:v>
                </c:pt>
                <c:pt idx="104">
                  <c:v>94.80972416747412</c:v>
                </c:pt>
                <c:pt idx="105">
                  <c:v>97.77910558686187</c:v>
                </c:pt>
                <c:pt idx="106">
                  <c:v>100.19157067799974</c:v>
                </c:pt>
                <c:pt idx="107">
                  <c:v>102.05102886332209</c:v>
                </c:pt>
                <c:pt idx="108">
                  <c:v>103.39035661115557</c:v>
                </c:pt>
                <c:pt idx="109">
                  <c:v>104.27038224483478</c:v>
                </c:pt>
                <c:pt idx="110">
                  <c:v>104.77778100787346</c:v>
                </c:pt>
                <c:pt idx="111">
                  <c:v>105.02196453574302</c:v>
                </c:pt>
                <c:pt idx="112">
                  <c:v>105.1310893731361</c:v>
                </c:pt>
                <c:pt idx="113">
                  <c:v>105.24734430844487</c:v>
                </c:pt>
                <c:pt idx="114">
                  <c:v>105.52170462202152</c:v>
                </c:pt>
                <c:pt idx="115">
                  <c:v>106.10836170469955</c:v>
                </c:pt>
                <c:pt idx="116">
                  <c:v>107.1590480853759</c:v>
                </c:pt>
                <c:pt idx="117">
                  <c:v>108.8174802762768</c:v>
                </c:pt>
                <c:pt idx="118">
                  <c:v>111.2141349619351</c:v>
                </c:pt>
                <c:pt idx="119">
                  <c:v>114.46155827805543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'4th Order'!$B$1</c:f>
              <c:strCache>
                <c:ptCount val="1"/>
                <c:pt idx="0">
                  <c:v>Raw PRF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yVal>
            <c:numRef>
              <c:f>'4th Order'!$B$2:$B$121</c:f>
              <c:numCache>
                <c:ptCount val="120"/>
                <c:pt idx="0">
                  <c:v>120.784376</c:v>
                </c:pt>
                <c:pt idx="1">
                  <c:v>123.239295</c:v>
                </c:pt>
                <c:pt idx="2">
                  <c:v>134.719772</c:v>
                </c:pt>
                <c:pt idx="3">
                  <c:v>141.380621</c:v>
                </c:pt>
                <c:pt idx="4">
                  <c:v>142.608416</c:v>
                </c:pt>
                <c:pt idx="5">
                  <c:v>152.862503</c:v>
                </c:pt>
                <c:pt idx="6">
                  <c:v>161.539037</c:v>
                </c:pt>
                <c:pt idx="7">
                  <c:v>169.865968</c:v>
                </c:pt>
                <c:pt idx="8">
                  <c:v>181.522926</c:v>
                </c:pt>
                <c:pt idx="9">
                  <c:v>198.262204</c:v>
                </c:pt>
                <c:pt idx="10">
                  <c:v>211.058794</c:v>
                </c:pt>
                <c:pt idx="11">
                  <c:v>225.345351</c:v>
                </c:pt>
                <c:pt idx="12">
                  <c:v>244.3638</c:v>
                </c:pt>
                <c:pt idx="13">
                  <c:v>256.195896</c:v>
                </c:pt>
                <c:pt idx="14">
                  <c:v>269.167958</c:v>
                </c:pt>
                <c:pt idx="15">
                  <c:v>284.330021</c:v>
                </c:pt>
                <c:pt idx="16">
                  <c:v>300.018259</c:v>
                </c:pt>
                <c:pt idx="17">
                  <c:v>308.871335</c:v>
                </c:pt>
                <c:pt idx="18">
                  <c:v>320.002056</c:v>
                </c:pt>
                <c:pt idx="19">
                  <c:v>329.028866</c:v>
                </c:pt>
                <c:pt idx="20">
                  <c:v>335.076718</c:v>
                </c:pt>
                <c:pt idx="21">
                  <c:v>345.244136</c:v>
                </c:pt>
                <c:pt idx="22">
                  <c:v>350.414528</c:v>
                </c:pt>
                <c:pt idx="23">
                  <c:v>358.916017</c:v>
                </c:pt>
                <c:pt idx="24">
                  <c:v>359.705372</c:v>
                </c:pt>
                <c:pt idx="25">
                  <c:v>375.305844</c:v>
                </c:pt>
                <c:pt idx="26">
                  <c:v>374.428873</c:v>
                </c:pt>
                <c:pt idx="27">
                  <c:v>386.524759</c:v>
                </c:pt>
                <c:pt idx="28">
                  <c:v>391.082185</c:v>
                </c:pt>
                <c:pt idx="29">
                  <c:v>400.634836</c:v>
                </c:pt>
                <c:pt idx="30">
                  <c:v>401.248687</c:v>
                </c:pt>
                <c:pt idx="31">
                  <c:v>403.878622</c:v>
                </c:pt>
                <c:pt idx="32">
                  <c:v>413.781822</c:v>
                </c:pt>
                <c:pt idx="33">
                  <c:v>410.977269</c:v>
                </c:pt>
                <c:pt idx="34">
                  <c:v>417.200441</c:v>
                </c:pt>
                <c:pt idx="35">
                  <c:v>417.024846</c:v>
                </c:pt>
                <c:pt idx="36">
                  <c:v>426.490309</c:v>
                </c:pt>
                <c:pt idx="37">
                  <c:v>414.834175</c:v>
                </c:pt>
                <c:pt idx="38">
                  <c:v>407.822257</c:v>
                </c:pt>
                <c:pt idx="39">
                  <c:v>407.909719</c:v>
                </c:pt>
                <c:pt idx="40">
                  <c:v>396.691261</c:v>
                </c:pt>
                <c:pt idx="41">
                  <c:v>389.504694</c:v>
                </c:pt>
                <c:pt idx="42">
                  <c:v>381.791219</c:v>
                </c:pt>
                <c:pt idx="43">
                  <c:v>380.564248</c:v>
                </c:pt>
                <c:pt idx="44">
                  <c:v>365.139769</c:v>
                </c:pt>
                <c:pt idx="45">
                  <c:v>362.597418</c:v>
                </c:pt>
                <c:pt idx="46">
                  <c:v>348.748904</c:v>
                </c:pt>
                <c:pt idx="47">
                  <c:v>335.690234</c:v>
                </c:pt>
                <c:pt idx="48">
                  <c:v>322.982175</c:v>
                </c:pt>
                <c:pt idx="49">
                  <c:v>311.236564</c:v>
                </c:pt>
                <c:pt idx="50">
                  <c:v>303.349111</c:v>
                </c:pt>
                <c:pt idx="51">
                  <c:v>286.434084</c:v>
                </c:pt>
                <c:pt idx="52">
                  <c:v>283.190237</c:v>
                </c:pt>
                <c:pt idx="53">
                  <c:v>264.609708</c:v>
                </c:pt>
                <c:pt idx="54">
                  <c:v>259.439163</c:v>
                </c:pt>
                <c:pt idx="55">
                  <c:v>237.352309</c:v>
                </c:pt>
                <c:pt idx="56">
                  <c:v>238.841758</c:v>
                </c:pt>
                <c:pt idx="57">
                  <c:v>217.807532</c:v>
                </c:pt>
                <c:pt idx="58">
                  <c:v>209.919895</c:v>
                </c:pt>
                <c:pt idx="59">
                  <c:v>200.715933</c:v>
                </c:pt>
                <c:pt idx="60">
                  <c:v>184.063933</c:v>
                </c:pt>
                <c:pt idx="61">
                  <c:v>173.722293</c:v>
                </c:pt>
                <c:pt idx="62">
                  <c:v>160.749956</c:v>
                </c:pt>
                <c:pt idx="63">
                  <c:v>159.873871</c:v>
                </c:pt>
                <c:pt idx="64">
                  <c:v>147.253243</c:v>
                </c:pt>
                <c:pt idx="65">
                  <c:v>146.90251</c:v>
                </c:pt>
                <c:pt idx="66">
                  <c:v>139.714905</c:v>
                </c:pt>
                <c:pt idx="67">
                  <c:v>129.63675</c:v>
                </c:pt>
                <c:pt idx="68">
                  <c:v>123.589296</c:v>
                </c:pt>
                <c:pt idx="69">
                  <c:v>126.83122</c:v>
                </c:pt>
                <c:pt idx="70">
                  <c:v>116.840191</c:v>
                </c:pt>
                <c:pt idx="71">
                  <c:v>115.175361</c:v>
                </c:pt>
                <c:pt idx="72">
                  <c:v>111.756284</c:v>
                </c:pt>
                <c:pt idx="73">
                  <c:v>110.792615</c:v>
                </c:pt>
                <c:pt idx="74">
                  <c:v>103.167883</c:v>
                </c:pt>
                <c:pt idx="75">
                  <c:v>106.23525</c:v>
                </c:pt>
                <c:pt idx="76">
                  <c:v>102.11547</c:v>
                </c:pt>
                <c:pt idx="77">
                  <c:v>95.717892</c:v>
                </c:pt>
                <c:pt idx="78">
                  <c:v>90.108847</c:v>
                </c:pt>
                <c:pt idx="79">
                  <c:v>88.004661</c:v>
                </c:pt>
                <c:pt idx="80">
                  <c:v>77.224704</c:v>
                </c:pt>
                <c:pt idx="81">
                  <c:v>71.177676</c:v>
                </c:pt>
                <c:pt idx="82">
                  <c:v>69.42398</c:v>
                </c:pt>
                <c:pt idx="83">
                  <c:v>58.818794</c:v>
                </c:pt>
                <c:pt idx="84">
                  <c:v>51.983326</c:v>
                </c:pt>
                <c:pt idx="85">
                  <c:v>47.425443</c:v>
                </c:pt>
                <c:pt idx="86">
                  <c:v>49.440762</c:v>
                </c:pt>
                <c:pt idx="87">
                  <c:v>35.768851</c:v>
                </c:pt>
                <c:pt idx="88">
                  <c:v>42.605051</c:v>
                </c:pt>
                <c:pt idx="89">
                  <c:v>35.593072</c:v>
                </c:pt>
                <c:pt idx="90">
                  <c:v>39.712364</c:v>
                </c:pt>
                <c:pt idx="91">
                  <c:v>40.239028</c:v>
                </c:pt>
                <c:pt idx="92">
                  <c:v>50.05434</c:v>
                </c:pt>
                <c:pt idx="93">
                  <c:v>49.177674</c:v>
                </c:pt>
                <c:pt idx="94">
                  <c:v>50.142473</c:v>
                </c:pt>
                <c:pt idx="95">
                  <c:v>60.396865</c:v>
                </c:pt>
                <c:pt idx="96">
                  <c:v>62.32457</c:v>
                </c:pt>
                <c:pt idx="97">
                  <c:v>70.300645</c:v>
                </c:pt>
                <c:pt idx="98">
                  <c:v>61.097721</c:v>
                </c:pt>
                <c:pt idx="99">
                  <c:v>79.765803</c:v>
                </c:pt>
                <c:pt idx="100">
                  <c:v>75.471709</c:v>
                </c:pt>
                <c:pt idx="101">
                  <c:v>86.339922</c:v>
                </c:pt>
                <c:pt idx="102">
                  <c:v>88.881448</c:v>
                </c:pt>
                <c:pt idx="103">
                  <c:v>90.02053</c:v>
                </c:pt>
                <c:pt idx="104">
                  <c:v>92.475144</c:v>
                </c:pt>
                <c:pt idx="105">
                  <c:v>94.403184</c:v>
                </c:pt>
                <c:pt idx="106">
                  <c:v>103.868464</c:v>
                </c:pt>
                <c:pt idx="107">
                  <c:v>91.511016</c:v>
                </c:pt>
                <c:pt idx="108">
                  <c:v>105.70944</c:v>
                </c:pt>
                <c:pt idx="109">
                  <c:v>105.621276</c:v>
                </c:pt>
                <c:pt idx="110">
                  <c:v>104.219198</c:v>
                </c:pt>
                <c:pt idx="111">
                  <c:v>106.674116</c:v>
                </c:pt>
                <c:pt idx="112">
                  <c:v>106.585617</c:v>
                </c:pt>
                <c:pt idx="113">
                  <c:v>110.266774</c:v>
                </c:pt>
                <c:pt idx="114">
                  <c:v>100.801861</c:v>
                </c:pt>
                <c:pt idx="115">
                  <c:v>108.864879</c:v>
                </c:pt>
                <c:pt idx="116">
                  <c:v>105.62152</c:v>
                </c:pt>
                <c:pt idx="117">
                  <c:v>107.813137</c:v>
                </c:pt>
                <c:pt idx="118">
                  <c:v>110.354847</c:v>
                </c:pt>
                <c:pt idx="119">
                  <c:v>116.752211</c:v>
                </c:pt>
              </c:numCache>
            </c:numRef>
          </c:yVal>
          <c:smooth val="0"/>
        </c:ser>
        <c:axId val="6053091"/>
        <c:axId val="54477820"/>
      </c:scatterChart>
      <c:val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820"/>
        <c:crosses val="autoZero"/>
        <c:crossBetween val="midCat"/>
        <c:dispUnits/>
      </c:valAx>
      <c:valAx>
        <c:axId val="544778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53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0</xdr:rowOff>
    </xdr:from>
    <xdr:to>
      <xdr:col>17</xdr:col>
      <xdr:colOff>9525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5334000" y="200025"/>
        <a:ext cx="684847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26</xdr:row>
      <xdr:rowOff>9525</xdr:rowOff>
    </xdr:from>
    <xdr:to>
      <xdr:col>17</xdr:col>
      <xdr:colOff>9525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5324475" y="5248275"/>
        <a:ext cx="6858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314325</xdr:colOff>
      <xdr:row>9</xdr:row>
      <xdr:rowOff>66675</xdr:rowOff>
    </xdr:from>
    <xdr:to>
      <xdr:col>6</xdr:col>
      <xdr:colOff>581025</xdr:colOff>
      <xdr:row>12</xdr:row>
      <xdr:rowOff>142875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495675" y="1905000"/>
          <a:ext cx="171450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Note that the mean of the raw data is equal to the a</a:t>
          </a:r>
          <a:r>
            <a:rPr lang="en-US" cap="none" sz="1200" b="0" i="0" u="none" baseline="-25000"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coefficient.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26</xdr:row>
      <xdr:rowOff>0</xdr:rowOff>
    </xdr:from>
    <xdr:to>
      <xdr:col>17</xdr:col>
      <xdr:colOff>9525</xdr:colOff>
      <xdr:row>45</xdr:row>
      <xdr:rowOff>19050</xdr:rowOff>
    </xdr:to>
    <xdr:graphicFrame>
      <xdr:nvGraphicFramePr>
        <xdr:cNvPr id="1" name="Chart 2"/>
        <xdr:cNvGraphicFramePr/>
      </xdr:nvGraphicFramePr>
      <xdr:xfrm>
        <a:off x="5410200" y="5219700"/>
        <a:ext cx="687705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</xdr:row>
      <xdr:rowOff>0</xdr:rowOff>
    </xdr:from>
    <xdr:to>
      <xdr:col>17</xdr:col>
      <xdr:colOff>9525</xdr:colOff>
      <xdr:row>24</xdr:row>
      <xdr:rowOff>190500</xdr:rowOff>
    </xdr:to>
    <xdr:graphicFrame>
      <xdr:nvGraphicFramePr>
        <xdr:cNvPr id="2" name="Chart 3"/>
        <xdr:cNvGraphicFramePr/>
      </xdr:nvGraphicFramePr>
      <xdr:xfrm>
        <a:off x="5429250" y="200025"/>
        <a:ext cx="6858000" cy="481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26</xdr:row>
      <xdr:rowOff>19050</xdr:rowOff>
    </xdr:from>
    <xdr:to>
      <xdr:col>16</xdr:col>
      <xdr:colOff>666750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5267325" y="5238750"/>
        <a:ext cx="68389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9525</xdr:rowOff>
    </xdr:from>
    <xdr:to>
      <xdr:col>17</xdr:col>
      <xdr:colOff>9525</xdr:colOff>
      <xdr:row>25</xdr:row>
      <xdr:rowOff>9525</xdr:rowOff>
    </xdr:to>
    <xdr:graphicFrame>
      <xdr:nvGraphicFramePr>
        <xdr:cNvPr id="2" name="Chart 3"/>
        <xdr:cNvGraphicFramePr/>
      </xdr:nvGraphicFramePr>
      <xdr:xfrm>
        <a:off x="5267325" y="209550"/>
        <a:ext cx="6867525" cy="4819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9525</xdr:rowOff>
    </xdr:from>
    <xdr:to>
      <xdr:col>17</xdr:col>
      <xdr:colOff>0</xdr:colOff>
      <xdr:row>24</xdr:row>
      <xdr:rowOff>190500</xdr:rowOff>
    </xdr:to>
    <xdr:graphicFrame>
      <xdr:nvGraphicFramePr>
        <xdr:cNvPr id="1" name="Chart 1"/>
        <xdr:cNvGraphicFramePr/>
      </xdr:nvGraphicFramePr>
      <xdr:xfrm>
        <a:off x="5286375" y="209550"/>
        <a:ext cx="6858000" cy="4800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25</xdr:row>
      <xdr:rowOff>190500</xdr:rowOff>
    </xdr:from>
    <xdr:to>
      <xdr:col>17</xdr:col>
      <xdr:colOff>19050</xdr:colOff>
      <xdr:row>44</xdr:row>
      <xdr:rowOff>190500</xdr:rowOff>
    </xdr:to>
    <xdr:graphicFrame>
      <xdr:nvGraphicFramePr>
        <xdr:cNvPr id="2" name="Chart 2"/>
        <xdr:cNvGraphicFramePr/>
      </xdr:nvGraphicFramePr>
      <xdr:xfrm>
        <a:off x="5295900" y="5210175"/>
        <a:ext cx="686752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9525</xdr:colOff>
      <xdr:row>1</xdr:row>
      <xdr:rowOff>9525</xdr:rowOff>
    </xdr:from>
    <xdr:to>
      <xdr:col>25</xdr:col>
      <xdr:colOff>180975</xdr:colOff>
      <xdr:row>18</xdr:row>
      <xdr:rowOff>190500</xdr:rowOff>
    </xdr:to>
    <xdr:graphicFrame>
      <xdr:nvGraphicFramePr>
        <xdr:cNvPr id="3" name="Chart 4"/>
        <xdr:cNvGraphicFramePr/>
      </xdr:nvGraphicFramePr>
      <xdr:xfrm>
        <a:off x="12839700" y="209550"/>
        <a:ext cx="497205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1</xdr:row>
      <xdr:rowOff>9525</xdr:rowOff>
    </xdr:from>
    <xdr:to>
      <xdr:col>16</xdr:col>
      <xdr:colOff>676275</xdr:colOff>
      <xdr:row>24</xdr:row>
      <xdr:rowOff>171450</xdr:rowOff>
    </xdr:to>
    <xdr:graphicFrame>
      <xdr:nvGraphicFramePr>
        <xdr:cNvPr id="1" name="Chart 11"/>
        <xdr:cNvGraphicFramePr/>
      </xdr:nvGraphicFramePr>
      <xdr:xfrm>
        <a:off x="5372100" y="219075"/>
        <a:ext cx="682942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</xdr:colOff>
      <xdr:row>26</xdr:row>
      <xdr:rowOff>9525</xdr:rowOff>
    </xdr:from>
    <xdr:to>
      <xdr:col>17</xdr:col>
      <xdr:colOff>0</xdr:colOff>
      <xdr:row>44</xdr:row>
      <xdr:rowOff>190500</xdr:rowOff>
    </xdr:to>
    <xdr:graphicFrame>
      <xdr:nvGraphicFramePr>
        <xdr:cNvPr id="2" name="Chart 13"/>
        <xdr:cNvGraphicFramePr/>
      </xdr:nvGraphicFramePr>
      <xdr:xfrm>
        <a:off x="5372100" y="5248275"/>
        <a:ext cx="683895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19050</xdr:colOff>
      <xdr:row>31</xdr:row>
      <xdr:rowOff>0</xdr:rowOff>
    </xdr:from>
    <xdr:to>
      <xdr:col>26</xdr:col>
      <xdr:colOff>447675</xdr:colOff>
      <xdr:row>44</xdr:row>
      <xdr:rowOff>28575</xdr:rowOff>
    </xdr:to>
    <xdr:graphicFrame>
      <xdr:nvGraphicFramePr>
        <xdr:cNvPr id="3" name="Chart 15"/>
        <xdr:cNvGraphicFramePr/>
      </xdr:nvGraphicFramePr>
      <xdr:xfrm>
        <a:off x="13601700" y="6238875"/>
        <a:ext cx="546735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19</xdr:col>
      <xdr:colOff>19050</xdr:colOff>
      <xdr:row>17</xdr:row>
      <xdr:rowOff>9525</xdr:rowOff>
    </xdr:from>
    <xdr:to>
      <xdr:col>25</xdr:col>
      <xdr:colOff>323850</xdr:colOff>
      <xdr:row>30</xdr:row>
      <xdr:rowOff>38100</xdr:rowOff>
    </xdr:to>
    <xdr:graphicFrame>
      <xdr:nvGraphicFramePr>
        <xdr:cNvPr id="4" name="Chart 16"/>
        <xdr:cNvGraphicFramePr/>
      </xdr:nvGraphicFramePr>
      <xdr:xfrm>
        <a:off x="13601700" y="3448050"/>
        <a:ext cx="465772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666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0" y="3381375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0" y="426720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>
      <xdr:nvGraphicFramePr>
        <xdr:cNvPr id="4" name="Chart 4"/>
        <xdr:cNvGraphicFramePr/>
      </xdr:nvGraphicFramePr>
      <xdr:xfrm>
        <a:off x="0" y="3190875"/>
        <a:ext cx="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123825</xdr:colOff>
      <xdr:row>5</xdr:row>
      <xdr:rowOff>76200</xdr:rowOff>
    </xdr:from>
    <xdr:to>
      <xdr:col>14</xdr:col>
      <xdr:colOff>114300</xdr:colOff>
      <xdr:row>29</xdr:row>
      <xdr:rowOff>66675</xdr:rowOff>
    </xdr:to>
    <xdr:graphicFrame>
      <xdr:nvGraphicFramePr>
        <xdr:cNvPr id="5" name="Chart 5"/>
        <xdr:cNvGraphicFramePr/>
      </xdr:nvGraphicFramePr>
      <xdr:xfrm>
        <a:off x="3105150" y="1095375"/>
        <a:ext cx="7219950" cy="4800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895350</xdr:colOff>
      <xdr:row>2</xdr:row>
      <xdr:rowOff>9525</xdr:rowOff>
    </xdr:to>
    <xdr:pic>
      <xdr:nvPicPr>
        <xdr:cNvPr id="6" name="Cutoff_f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209550"/>
          <a:ext cx="15430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0</xdr:col>
      <xdr:colOff>0</xdr:colOff>
      <xdr:row>20</xdr:row>
      <xdr:rowOff>95250</xdr:rowOff>
    </xdr:to>
    <xdr:graphicFrame>
      <xdr:nvGraphicFramePr>
        <xdr:cNvPr id="1" name="Chart 1"/>
        <xdr:cNvGraphicFramePr/>
      </xdr:nvGraphicFramePr>
      <xdr:xfrm>
        <a:off x="0" y="66675"/>
        <a:ext cx="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152400</xdr:rowOff>
    </xdr:from>
    <xdr:to>
      <xdr:col>0</xdr:col>
      <xdr:colOff>0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0" y="3381375"/>
        <a:ext cx="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38100</xdr:rowOff>
    </xdr:from>
    <xdr:to>
      <xdr:col>0</xdr:col>
      <xdr:colOff>0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0" y="4267200"/>
        <a:ext cx="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161925</xdr:rowOff>
    </xdr:from>
    <xdr:to>
      <xdr:col>0</xdr:col>
      <xdr:colOff>0</xdr:colOff>
      <xdr:row>28</xdr:row>
      <xdr:rowOff>190500</xdr:rowOff>
    </xdr:to>
    <xdr:graphicFrame>
      <xdr:nvGraphicFramePr>
        <xdr:cNvPr id="4" name="Chart 4"/>
        <xdr:cNvGraphicFramePr/>
      </xdr:nvGraphicFramePr>
      <xdr:xfrm>
        <a:off x="0" y="3190875"/>
        <a:ext cx="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152400</xdr:colOff>
      <xdr:row>2</xdr:row>
      <xdr:rowOff>66675</xdr:rowOff>
    </xdr:from>
    <xdr:to>
      <xdr:col>10</xdr:col>
      <xdr:colOff>323850</xdr:colOff>
      <xdr:row>15</xdr:row>
      <xdr:rowOff>190500</xdr:rowOff>
    </xdr:to>
    <xdr:graphicFrame>
      <xdr:nvGraphicFramePr>
        <xdr:cNvPr id="5" name="Chart 12"/>
        <xdr:cNvGraphicFramePr/>
      </xdr:nvGraphicFramePr>
      <xdr:xfrm>
        <a:off x="3819525" y="485775"/>
        <a:ext cx="397192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371475</xdr:colOff>
      <xdr:row>2</xdr:row>
      <xdr:rowOff>66675</xdr:rowOff>
    </xdr:from>
    <xdr:to>
      <xdr:col>15</xdr:col>
      <xdr:colOff>676275</xdr:colOff>
      <xdr:row>15</xdr:row>
      <xdr:rowOff>190500</xdr:rowOff>
    </xdr:to>
    <xdr:graphicFrame>
      <xdr:nvGraphicFramePr>
        <xdr:cNvPr id="6" name="Chart 14"/>
        <xdr:cNvGraphicFramePr/>
      </xdr:nvGraphicFramePr>
      <xdr:xfrm>
        <a:off x="7839075" y="485775"/>
        <a:ext cx="37338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2</xdr:row>
      <xdr:rowOff>47625</xdr:rowOff>
    </xdr:from>
    <xdr:to>
      <xdr:col>5</xdr:col>
      <xdr:colOff>123825</xdr:colOff>
      <xdr:row>15</xdr:row>
      <xdr:rowOff>190500</xdr:rowOff>
    </xdr:to>
    <xdr:graphicFrame>
      <xdr:nvGraphicFramePr>
        <xdr:cNvPr id="7" name="Chart 16"/>
        <xdr:cNvGraphicFramePr/>
      </xdr:nvGraphicFramePr>
      <xdr:xfrm>
        <a:off x="0" y="466725"/>
        <a:ext cx="3790950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0</xdr:col>
      <xdr:colOff>19050</xdr:colOff>
      <xdr:row>1</xdr:row>
      <xdr:rowOff>0</xdr:rowOff>
    </xdr:from>
    <xdr:to>
      <xdr:col>1</xdr:col>
      <xdr:colOff>895350</xdr:colOff>
      <xdr:row>1</xdr:row>
      <xdr:rowOff>200025</xdr:rowOff>
    </xdr:to>
    <xdr:pic>
      <xdr:nvPicPr>
        <xdr:cNvPr id="8" name="ScrollBar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" y="209550"/>
          <a:ext cx="15621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19050</xdr:rowOff>
    </xdr:from>
    <xdr:to>
      <xdr:col>18</xdr:col>
      <xdr:colOff>28575</xdr:colOff>
      <xdr:row>27</xdr:row>
      <xdr:rowOff>180975</xdr:rowOff>
    </xdr:to>
    <xdr:graphicFrame>
      <xdr:nvGraphicFramePr>
        <xdr:cNvPr id="1" name="Chart 1"/>
        <xdr:cNvGraphicFramePr/>
      </xdr:nvGraphicFramePr>
      <xdr:xfrm>
        <a:off x="5581650" y="838200"/>
        <a:ext cx="6867525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9</xdr:col>
      <xdr:colOff>19050</xdr:colOff>
      <xdr:row>1</xdr:row>
      <xdr:rowOff>0</xdr:rowOff>
    </xdr:from>
    <xdr:to>
      <xdr:col>11</xdr:col>
      <xdr:colOff>647700</xdr:colOff>
      <xdr:row>2</xdr:row>
      <xdr:rowOff>9525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67450" y="209550"/>
          <a:ext cx="20002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il%20Attachments\Excel\Winter%20Butterworth%20Fil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tterworth"/>
      <sheetName val="Fourier"/>
      <sheetName val="Sheet3"/>
    </sheetNames>
    <sheetDataSet>
      <sheetData sheetId="0">
        <row r="11">
          <cell r="K11">
            <v>1.0279204734760548</v>
          </cell>
        </row>
        <row r="12">
          <cell r="K12">
            <v>-0.3649706832354287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121"/>
  <sheetViews>
    <sheetView workbookViewId="0" topLeftCell="A1">
      <selection activeCell="A1" sqref="A1"/>
    </sheetView>
  </sheetViews>
  <sheetFormatPr defaultColWidth="9.00390625" defaultRowHeight="15.75"/>
  <cols>
    <col min="1" max="1" width="9.00390625" style="7" customWidth="1"/>
    <col min="2" max="2" width="9.125" style="26" bestFit="1" customWidth="1"/>
    <col min="3" max="3" width="14.25390625" style="26" customWidth="1"/>
    <col min="4" max="4" width="9.375" style="26" bestFit="1" customWidth="1"/>
    <col min="5" max="5" width="10.00390625" style="0" customWidth="1"/>
  </cols>
  <sheetData>
    <row r="1" spans="1:5" ht="15.75">
      <c r="A1" s="27" t="s">
        <v>24</v>
      </c>
      <c r="B1" s="28" t="s">
        <v>179</v>
      </c>
      <c r="C1" s="28" t="s">
        <v>180</v>
      </c>
      <c r="D1" s="28" t="s">
        <v>15</v>
      </c>
      <c r="E1" s="27" t="s">
        <v>16</v>
      </c>
    </row>
    <row r="2" spans="1:5" ht="16.5" thickBot="1">
      <c r="A2" s="31">
        <v>0</v>
      </c>
      <c r="B2" s="31">
        <v>120.784376</v>
      </c>
      <c r="C2" s="31">
        <f>G$5+G$6*SIN(F$4*A2+G$7)</f>
        <v>167.01163107514628</v>
      </c>
      <c r="D2" s="31">
        <f aca="true" t="shared" si="0" ref="D2:D33">(B2-C2)^2</f>
        <v>2136.9591117826385</v>
      </c>
      <c r="E2" s="36">
        <f>SUM(D2:D720)</f>
        <v>120801.17078412673</v>
      </c>
    </row>
    <row r="3" spans="1:6" ht="15.75">
      <c r="A3" s="31">
        <v>0.004166666666666667</v>
      </c>
      <c r="B3" s="31">
        <v>123.239295</v>
      </c>
      <c r="C3" s="31">
        <f aca="true" t="shared" si="1" ref="C3:C66">G$5+G$6*SIN(F$4*A3+G$7)</f>
        <v>175.85805920525965</v>
      </c>
      <c r="D3" s="31">
        <f t="shared" si="0"/>
        <v>2768.7343464887144</v>
      </c>
      <c r="F3" s="3" t="s">
        <v>171</v>
      </c>
    </row>
    <row r="4" spans="1:6" ht="16.5" thickBot="1">
      <c r="A4" s="31">
        <v>0.008333333333333333</v>
      </c>
      <c r="B4" s="31">
        <v>134.719772</v>
      </c>
      <c r="C4" s="31">
        <f t="shared" si="1"/>
        <v>184.7664891532226</v>
      </c>
      <c r="D4" s="31">
        <f t="shared" si="0"/>
        <v>2504.6738978146655</v>
      </c>
      <c r="F4" s="4">
        <f>2*PI()/(0.5)</f>
        <v>12.566370614359172</v>
      </c>
    </row>
    <row r="5" spans="1:7" ht="15.75">
      <c r="A5" s="31">
        <v>0.0125</v>
      </c>
      <c r="B5" s="31">
        <v>141.380621</v>
      </c>
      <c r="C5" s="31">
        <f t="shared" si="1"/>
        <v>193.712503531765</v>
      </c>
      <c r="D5" s="31">
        <f t="shared" si="0"/>
        <v>2738.6259293184526</v>
      </c>
      <c r="E5" s="29" t="s">
        <v>25</v>
      </c>
      <c r="F5" s="1" t="s">
        <v>14</v>
      </c>
      <c r="G5" s="32">
        <v>198.4787779927039</v>
      </c>
    </row>
    <row r="6" spans="1:7" ht="15.75">
      <c r="A6" s="31">
        <v>0.016666666666666666</v>
      </c>
      <c r="B6" s="31">
        <v>142.608416</v>
      </c>
      <c r="C6" s="31">
        <f t="shared" si="1"/>
        <v>202.67158193730515</v>
      </c>
      <c r="D6" s="31">
        <f t="shared" si="0"/>
        <v>3607.583902412253</v>
      </c>
      <c r="E6">
        <v>2</v>
      </c>
      <c r="F6" s="1" t="s">
        <v>0</v>
      </c>
      <c r="G6" s="32">
        <v>-171.12558128416333</v>
      </c>
    </row>
    <row r="7" spans="1:7" ht="15.75">
      <c r="A7" s="31">
        <v>0.020833333333333332</v>
      </c>
      <c r="B7" s="31">
        <v>152.862503</v>
      </c>
      <c r="C7" s="31">
        <f t="shared" si="1"/>
        <v>211.61916815867144</v>
      </c>
      <c r="D7" s="31">
        <f t="shared" si="0"/>
        <v>3452.345700568234</v>
      </c>
      <c r="F7" s="2" t="s">
        <v>1</v>
      </c>
      <c r="G7" s="32">
        <v>2.9566569231305477</v>
      </c>
    </row>
    <row r="8" spans="1:4" ht="16.5" thickBot="1">
      <c r="A8" s="31">
        <v>0.025</v>
      </c>
      <c r="B8" s="31">
        <v>161.539037</v>
      </c>
      <c r="C8" s="31">
        <f t="shared" si="1"/>
        <v>220.53073748397009</v>
      </c>
      <c r="D8" s="31">
        <f t="shared" si="0"/>
        <v>3480.0207259904355</v>
      </c>
    </row>
    <row r="9" spans="1:10" ht="16.5" thickBot="1">
      <c r="A9" s="31">
        <v>0.029166666666666664</v>
      </c>
      <c r="B9" s="31">
        <v>169.865968</v>
      </c>
      <c r="C9" s="31">
        <f t="shared" si="1"/>
        <v>229.38186392111606</v>
      </c>
      <c r="D9" s="31">
        <f t="shared" si="0"/>
        <v>3542.1418672931186</v>
      </c>
      <c r="F9" s="39" t="s">
        <v>163</v>
      </c>
      <c r="G9" s="40">
        <f>AVERAGE(B2:B121)</f>
        <v>198.47880792499987</v>
      </c>
      <c r="J9" s="1"/>
    </row>
    <row r="10" spans="1:10" ht="15.75">
      <c r="A10" s="31">
        <v>0.03333333333333333</v>
      </c>
      <c r="B10" s="31">
        <v>181.522926</v>
      </c>
      <c r="C10" s="31">
        <f t="shared" si="1"/>
        <v>238.1482871477795</v>
      </c>
      <c r="D10" s="31">
        <f t="shared" si="0"/>
        <v>3206.431525116456</v>
      </c>
      <c r="J10" s="2"/>
    </row>
    <row r="11" spans="1:6" ht="15.75">
      <c r="A11" s="31">
        <v>0.0375</v>
      </c>
      <c r="B11" s="31">
        <v>198.262204</v>
      </c>
      <c r="C11" s="31">
        <f t="shared" si="1"/>
        <v>246.80597900724257</v>
      </c>
      <c r="D11" s="31">
        <f t="shared" si="0"/>
        <v>2356.498091953789</v>
      </c>
      <c r="F11" s="2"/>
    </row>
    <row r="12" spans="1:4" ht="15.75">
      <c r="A12" s="31">
        <v>0.041666666666666664</v>
      </c>
      <c r="B12" s="31">
        <v>211.058794</v>
      </c>
      <c r="C12" s="31">
        <f t="shared" si="1"/>
        <v>255.33120936790735</v>
      </c>
      <c r="D12" s="31">
        <f t="shared" si="0"/>
        <v>1960.0467625085182</v>
      </c>
    </row>
    <row r="13" spans="1:4" ht="15.75">
      <c r="A13" s="31">
        <v>0.04583333333333333</v>
      </c>
      <c r="B13" s="31">
        <v>225.345351</v>
      </c>
      <c r="C13" s="31">
        <f t="shared" si="1"/>
        <v>263.7006111659367</v>
      </c>
      <c r="D13" s="31">
        <f t="shared" si="0"/>
        <v>1471.1259823966927</v>
      </c>
    </row>
    <row r="14" spans="1:4" ht="15.75">
      <c r="A14" s="31">
        <v>0.05</v>
      </c>
      <c r="B14" s="31">
        <v>244.3638</v>
      </c>
      <c r="C14" s="31">
        <f t="shared" si="1"/>
        <v>271.8912444527524</v>
      </c>
      <c r="D14" s="31">
        <f t="shared" si="0"/>
        <v>757.7601980993692</v>
      </c>
    </row>
    <row r="15" spans="1:4" ht="15.75">
      <c r="A15" s="31">
        <v>0.05416666666666666</v>
      </c>
      <c r="B15" s="31">
        <v>256.195896</v>
      </c>
      <c r="C15" s="31">
        <f t="shared" si="1"/>
        <v>279.880659271839</v>
      </c>
      <c r="D15" s="31">
        <f t="shared" si="0"/>
        <v>560.9680112430544</v>
      </c>
    </row>
    <row r="16" spans="1:8" ht="15.75">
      <c r="A16" s="31">
        <v>0.05833333333333333</v>
      </c>
      <c r="B16" s="31">
        <v>269.167958</v>
      </c>
      <c r="C16" s="31">
        <f t="shared" si="1"/>
        <v>287.6469571925149</v>
      </c>
      <c r="D16" s="31">
        <f t="shared" si="0"/>
        <v>341.473411156966</v>
      </c>
      <c r="H16" s="1"/>
    </row>
    <row r="17" spans="1:8" ht="15.75">
      <c r="A17" s="31">
        <v>0.0625</v>
      </c>
      <c r="B17" s="31">
        <v>284.330021</v>
      </c>
      <c r="C17" s="31">
        <f t="shared" si="1"/>
        <v>295.16885133200833</v>
      </c>
      <c r="D17" s="31">
        <f t="shared" si="0"/>
        <v>117.48024296606407</v>
      </c>
      <c r="H17" s="1"/>
    </row>
    <row r="18" spans="1:8" ht="15.75">
      <c r="A18" s="31">
        <v>0.06666666666666667</v>
      </c>
      <c r="B18" s="31">
        <v>300.018259</v>
      </c>
      <c r="C18" s="31">
        <f t="shared" si="1"/>
        <v>302.4257247013232</v>
      </c>
      <c r="D18" s="31">
        <f t="shared" si="0"/>
        <v>5.795891103047559</v>
      </c>
      <c r="H18" s="1"/>
    </row>
    <row r="19" spans="1:8" ht="15.75">
      <c r="A19" s="31">
        <v>0.07083333333333333</v>
      </c>
      <c r="B19" s="31">
        <v>308.871335</v>
      </c>
      <c r="C19" s="31">
        <f t="shared" si="1"/>
        <v>309.3976867149735</v>
      </c>
      <c r="D19" s="31">
        <f t="shared" si="0"/>
        <v>0.2770461278555305</v>
      </c>
      <c r="H19" s="1"/>
    </row>
    <row r="20" spans="1:8" ht="15.75">
      <c r="A20" s="31">
        <v>0.075</v>
      </c>
      <c r="B20" s="31">
        <v>320.002056</v>
      </c>
      <c r="C20" s="31">
        <f t="shared" si="1"/>
        <v>316.06562770969487</v>
      </c>
      <c r="D20" s="31">
        <f t="shared" si="0"/>
        <v>15.49546768471446</v>
      </c>
      <c r="F20" s="2"/>
      <c r="H20" s="1"/>
    </row>
    <row r="21" spans="1:9" ht="15.75">
      <c r="A21" s="31">
        <v>0.07916666666666666</v>
      </c>
      <c r="B21" s="31">
        <v>329.028866</v>
      </c>
      <c r="C21" s="31">
        <f t="shared" si="1"/>
        <v>322.4112713227036</v>
      </c>
      <c r="D21" s="31">
        <f t="shared" si="0"/>
        <v>43.792559312981396</v>
      </c>
      <c r="F21" s="2"/>
      <c r="H21" s="1"/>
      <c r="I21" s="1"/>
    </row>
    <row r="22" spans="1:9" ht="15.75">
      <c r="A22" s="31">
        <v>0.08333333333333333</v>
      </c>
      <c r="B22" s="31">
        <v>335.076718</v>
      </c>
      <c r="C22" s="31">
        <f t="shared" si="1"/>
        <v>328.4172245859368</v>
      </c>
      <c r="D22" s="31">
        <f t="shared" si="0"/>
        <v>44.348852531951216</v>
      </c>
      <c r="F22" s="2"/>
      <c r="H22" s="1"/>
      <c r="I22" s="1"/>
    </row>
    <row r="23" spans="1:9" ht="15.75">
      <c r="A23" s="31">
        <v>0.0875</v>
      </c>
      <c r="B23" s="31">
        <v>345.244136</v>
      </c>
      <c r="C23" s="31">
        <f t="shared" si="1"/>
        <v>334.0670255989687</v>
      </c>
      <c r="D23" s="31">
        <f t="shared" si="0"/>
        <v>124.92779691684238</v>
      </c>
      <c r="F23" s="2"/>
      <c r="H23" s="1"/>
      <c r="I23" s="1"/>
    </row>
    <row r="24" spans="1:9" ht="15.75">
      <c r="A24" s="31">
        <v>0.09166666666666666</v>
      </c>
      <c r="B24" s="31">
        <v>350.414528</v>
      </c>
      <c r="C24" s="31">
        <f t="shared" si="1"/>
        <v>339.3451886499354</v>
      </c>
      <c r="D24" s="31">
        <f t="shared" si="0"/>
        <v>122.53027364688943</v>
      </c>
      <c r="F24" s="2"/>
      <c r="H24" s="1"/>
      <c r="I24" s="1"/>
    </row>
    <row r="25" spans="1:9" ht="15.75">
      <c r="A25" s="31">
        <v>0.09583333333333333</v>
      </c>
      <c r="B25" s="31">
        <v>358.916017</v>
      </c>
      <c r="C25" s="31">
        <f t="shared" si="1"/>
        <v>344.23724666079465</v>
      </c>
      <c r="D25" s="31">
        <f t="shared" si="0"/>
        <v>215.46629867113495</v>
      </c>
      <c r="F25" s="2"/>
      <c r="I25" s="1"/>
    </row>
    <row r="26" spans="1:9" ht="15.75">
      <c r="A26" s="31">
        <v>0.1</v>
      </c>
      <c r="B26" s="31">
        <v>359.705372</v>
      </c>
      <c r="C26" s="31">
        <f t="shared" si="1"/>
        <v>348.7297908405817</v>
      </c>
      <c r="D26" s="31">
        <f t="shared" si="0"/>
        <v>120.4633817869782</v>
      </c>
      <c r="I26" s="1"/>
    </row>
    <row r="27" spans="1:4" ht="15.75">
      <c r="A27" s="31">
        <v>0.10416666666666666</v>
      </c>
      <c r="B27" s="31">
        <v>375.305844</v>
      </c>
      <c r="C27" s="31">
        <f t="shared" si="1"/>
        <v>352.8105074379725</v>
      </c>
      <c r="D27" s="31">
        <f t="shared" si="0"/>
        <v>506.04016703889073</v>
      </c>
    </row>
    <row r="28" spans="1:4" ht="15.75">
      <c r="A28" s="31">
        <v>0.10833333333333332</v>
      </c>
      <c r="B28" s="31">
        <v>374.428873</v>
      </c>
      <c r="C28" s="31">
        <f t="shared" si="1"/>
        <v>356.4682114924209</v>
      </c>
      <c r="D28" s="31">
        <f t="shared" si="0"/>
        <v>322.5853617898342</v>
      </c>
    </row>
    <row r="29" spans="1:4" ht="15.75">
      <c r="A29" s="31">
        <v>0.1125</v>
      </c>
      <c r="B29" s="31">
        <v>386.524759</v>
      </c>
      <c r="C29" s="31">
        <f t="shared" si="1"/>
        <v>359.6928774913574</v>
      </c>
      <c r="D29" s="31">
        <f t="shared" si="0"/>
        <v>719.9498652938364</v>
      </c>
    </row>
    <row r="30" spans="1:4" ht="15.75">
      <c r="A30" s="31">
        <v>0.11666666666666665</v>
      </c>
      <c r="B30" s="31">
        <v>391.082185</v>
      </c>
      <c r="C30" s="31">
        <f t="shared" si="1"/>
        <v>362.47566684942274</v>
      </c>
      <c r="D30" s="31">
        <f t="shared" si="0"/>
        <v>818.3328806993053</v>
      </c>
    </row>
    <row r="31" spans="1:4" ht="15.75">
      <c r="A31" s="31">
        <v>0.12083333333333332</v>
      </c>
      <c r="B31" s="31">
        <v>400.634836</v>
      </c>
      <c r="C31" s="31">
        <f t="shared" si="1"/>
        <v>364.8089521344158</v>
      </c>
      <c r="D31" s="31">
        <f t="shared" si="0"/>
        <v>1283.4939547503275</v>
      </c>
    </row>
    <row r="32" spans="1:4" ht="15.75">
      <c r="A32" s="31">
        <v>0.125</v>
      </c>
      <c r="B32" s="31">
        <v>401.248687</v>
      </c>
      <c r="C32" s="31">
        <f t="shared" si="1"/>
        <v>366.68633797355506</v>
      </c>
      <c r="D32" s="31">
        <f t="shared" si="0"/>
        <v>1194.555970225801</v>
      </c>
    </row>
    <row r="33" spans="1:4" ht="15.75">
      <c r="A33" s="31">
        <v>0.12916666666666665</v>
      </c>
      <c r="B33" s="31">
        <v>403.878622</v>
      </c>
      <c r="C33" s="31">
        <f t="shared" si="1"/>
        <v>368.1026785827509</v>
      </c>
      <c r="D33" s="31">
        <f t="shared" si="0"/>
        <v>1279.9181273942088</v>
      </c>
    </row>
    <row r="34" spans="1:4" ht="15.75">
      <c r="A34" s="31">
        <v>0.13333333333333333</v>
      </c>
      <c r="B34" s="31">
        <v>413.781822</v>
      </c>
      <c r="C34" s="31">
        <f t="shared" si="1"/>
        <v>369.0540918708423</v>
      </c>
      <c r="D34" s="31">
        <f aca="true" t="shared" si="2" ref="D34:D65">(B34-C34)^2</f>
        <v>2000.5698425067608</v>
      </c>
    </row>
    <row r="35" spans="1:4" ht="15.75">
      <c r="A35" s="31">
        <v>0.1375</v>
      </c>
      <c r="B35" s="31">
        <v>410.977269</v>
      </c>
      <c r="C35" s="31">
        <f t="shared" si="1"/>
        <v>369.53797008013834</v>
      </c>
      <c r="D35" s="31">
        <f t="shared" si="2"/>
        <v>1717.2154949696462</v>
      </c>
    </row>
    <row r="36" spans="1:4" ht="15.75">
      <c r="A36" s="31">
        <v>0.1416666666666667</v>
      </c>
      <c r="B36" s="31">
        <v>417.200441</v>
      </c>
      <c r="C36" s="31">
        <f t="shared" si="1"/>
        <v>369.5529869341014</v>
      </c>
      <c r="D36" s="31">
        <f t="shared" si="2"/>
        <v>2270.2798789619183</v>
      </c>
    </row>
    <row r="37" spans="1:4" ht="15.75">
      <c r="A37" s="31">
        <v>0.14583333333333337</v>
      </c>
      <c r="B37" s="31">
        <v>417.024846</v>
      </c>
      <c r="C37" s="31">
        <f t="shared" si="1"/>
        <v>369.09910127257854</v>
      </c>
      <c r="D37" s="31">
        <f t="shared" si="2"/>
        <v>2296.877007677969</v>
      </c>
    </row>
    <row r="38" spans="1:4" ht="15.75">
      <c r="A38" s="31">
        <v>0.15</v>
      </c>
      <c r="B38" s="31">
        <v>426.490309</v>
      </c>
      <c r="C38" s="31">
        <f t="shared" si="1"/>
        <v>368.17755716461886</v>
      </c>
      <c r="D38" s="31">
        <f t="shared" si="2"/>
        <v>3400.3770266147494</v>
      </c>
    </row>
    <row r="39" spans="1:4" ht="15.75">
      <c r="A39" s="31">
        <v>0.15416666666666673</v>
      </c>
      <c r="B39" s="31">
        <v>414.834175</v>
      </c>
      <c r="C39" s="31">
        <f t="shared" si="1"/>
        <v>366.79088049856637</v>
      </c>
      <c r="D39" s="31">
        <f t="shared" si="2"/>
        <v>2308.1581465514846</v>
      </c>
    </row>
    <row r="40" spans="1:4" ht="15.75">
      <c r="A40" s="31">
        <v>0.1583333333333334</v>
      </c>
      <c r="B40" s="31">
        <v>407.822257</v>
      </c>
      <c r="C40" s="31">
        <f t="shared" si="1"/>
        <v>364.9428720587762</v>
      </c>
      <c r="D40" s="31">
        <f t="shared" si="2"/>
        <v>1838.6416529376509</v>
      </c>
    </row>
    <row r="41" spans="1:4" ht="15.75">
      <c r="A41" s="31">
        <v>0.1625</v>
      </c>
      <c r="B41" s="31">
        <v>407.909719</v>
      </c>
      <c r="C41" s="31">
        <f t="shared" si="1"/>
        <v>362.6385971079282</v>
      </c>
      <c r="D41" s="31">
        <f t="shared" si="2"/>
        <v>2049.4744773668217</v>
      </c>
    </row>
    <row r="42" spans="1:4" ht="15.75">
      <c r="A42" s="31">
        <v>0.16666666666666677</v>
      </c>
      <c r="B42" s="31">
        <v>396.691261</v>
      </c>
      <c r="C42" s="31">
        <f t="shared" si="1"/>
        <v>359.88437150349444</v>
      </c>
      <c r="D42" s="31">
        <f t="shared" si="2"/>
        <v>1354.7471144079714</v>
      </c>
    </row>
    <row r="43" spans="1:4" ht="15.75">
      <c r="A43" s="31">
        <v>0.17083333333333345</v>
      </c>
      <c r="B43" s="31">
        <v>389.504694</v>
      </c>
      <c r="C43" s="31">
        <f t="shared" si="1"/>
        <v>356.6877443864129</v>
      </c>
      <c r="D43" s="31">
        <f t="shared" si="2"/>
        <v>1076.9521819407144</v>
      </c>
    </row>
    <row r="44" spans="1:4" ht="15.75">
      <c r="A44" s="31">
        <v>0.175</v>
      </c>
      <c r="B44" s="31">
        <v>381.791219</v>
      </c>
      <c r="C44" s="31">
        <f t="shared" si="1"/>
        <v>353.05747748941667</v>
      </c>
      <c r="D44" s="31">
        <f t="shared" si="2"/>
        <v>825.6279011970204</v>
      </c>
    </row>
    <row r="45" spans="1:4" ht="15.75">
      <c r="A45" s="31">
        <v>0.1791666666666668</v>
      </c>
      <c r="B45" s="31">
        <v>380.564248</v>
      </c>
      <c r="C45" s="31">
        <f t="shared" si="1"/>
        <v>349.0035211217335</v>
      </c>
      <c r="D45" s="31">
        <f t="shared" si="2"/>
        <v>996.079481084534</v>
      </c>
    </row>
    <row r="46" spans="1:4" ht="15.75">
      <c r="A46" s="31">
        <v>0.1833333333333335</v>
      </c>
      <c r="B46" s="31">
        <v>365.139769</v>
      </c>
      <c r="C46" s="31">
        <f t="shared" si="1"/>
        <v>344.53698689598036</v>
      </c>
      <c r="D46" s="31">
        <f t="shared" si="2"/>
        <v>424.4746304257119</v>
      </c>
    </row>
    <row r="47" spans="1:4" ht="15.75">
      <c r="A47" s="31">
        <v>0.1875</v>
      </c>
      <c r="B47" s="31">
        <v>362.597418</v>
      </c>
      <c r="C47" s="31">
        <f t="shared" si="1"/>
        <v>339.67011727200503</v>
      </c>
      <c r="D47" s="31">
        <f t="shared" si="2"/>
        <v>525.6611186719189</v>
      </c>
    </row>
    <row r="48" spans="1:4" ht="15.75">
      <c r="A48" s="31">
        <v>0.19166666666666685</v>
      </c>
      <c r="B48" s="31">
        <v>348.748904</v>
      </c>
      <c r="C48" s="31">
        <f t="shared" si="1"/>
        <v>334.4162520011545</v>
      </c>
      <c r="D48" s="31">
        <f t="shared" si="2"/>
        <v>205.4249133200101</v>
      </c>
    </row>
    <row r="49" spans="1:4" ht="15.75">
      <c r="A49" s="31">
        <v>0.19583333333333353</v>
      </c>
      <c r="B49" s="31">
        <v>335.690234</v>
      </c>
      <c r="C49" s="31">
        <f t="shared" si="1"/>
        <v>328.78979156294497</v>
      </c>
      <c r="D49" s="31">
        <f t="shared" si="2"/>
        <v>47.61610582710962</v>
      </c>
    </row>
    <row r="50" spans="1:4" ht="15.75">
      <c r="A50" s="31">
        <v>0.2</v>
      </c>
      <c r="B50" s="31">
        <v>322.982175</v>
      </c>
      <c r="C50" s="31">
        <f t="shared" si="1"/>
        <v>322.8061576943472</v>
      </c>
      <c r="D50" s="31">
        <f t="shared" si="2"/>
        <v>0.030982091889273346</v>
      </c>
    </row>
    <row r="51" spans="1:4" ht="15.75">
      <c r="A51" s="31">
        <v>0.20416666666666689</v>
      </c>
      <c r="B51" s="31">
        <v>311.236564</v>
      </c>
      <c r="C51" s="31">
        <f t="shared" si="1"/>
        <v>316.4817511198767</v>
      </c>
      <c r="D51" s="31">
        <f t="shared" si="2"/>
        <v>27.511987922520767</v>
      </c>
    </row>
    <row r="52" spans="1:4" ht="15.75">
      <c r="A52" s="31">
        <v>0.20833333333333356</v>
      </c>
      <c r="B52" s="31">
        <v>303.349111</v>
      </c>
      <c r="C52" s="31">
        <f t="shared" si="1"/>
        <v>309.8339065983512</v>
      </c>
      <c r="D52" s="31">
        <f t="shared" si="2"/>
        <v>42.05257395239489</v>
      </c>
    </row>
    <row r="53" spans="1:4" ht="15.75">
      <c r="A53" s="31">
        <v>0.2125</v>
      </c>
      <c r="B53" s="31">
        <v>286.434084</v>
      </c>
      <c r="C53" s="31">
        <f t="shared" si="1"/>
        <v>302.88084540951803</v>
      </c>
      <c r="D53" s="31">
        <f t="shared" si="2"/>
        <v>270.49596086161205</v>
      </c>
    </row>
    <row r="54" spans="1:4" ht="15.75">
      <c r="A54" s="31">
        <v>0.21666666666666692</v>
      </c>
      <c r="B54" s="31">
        <v>283.190237</v>
      </c>
      <c r="C54" s="31">
        <f t="shared" si="1"/>
        <v>295.6416254107932</v>
      </c>
      <c r="D54" s="31">
        <f t="shared" si="2"/>
        <v>155.03707335643486</v>
      </c>
    </row>
    <row r="55" spans="1:4" ht="15.75">
      <c r="A55" s="31">
        <v>0.2208333333333336</v>
      </c>
      <c r="B55" s="31">
        <v>264.609708</v>
      </c>
      <c r="C55" s="31">
        <f t="shared" si="1"/>
        <v>288.1360888010027</v>
      </c>
      <c r="D55" s="31">
        <f t="shared" si="2"/>
        <v>553.4905935937878</v>
      </c>
    </row>
    <row r="56" spans="1:4" ht="15.75">
      <c r="A56" s="31">
        <v>0.225</v>
      </c>
      <c r="B56" s="31">
        <v>259.439163</v>
      </c>
      <c r="C56" s="31">
        <f t="shared" si="1"/>
        <v>280.38480773429035</v>
      </c>
      <c r="D56" s="31">
        <f t="shared" si="2"/>
        <v>438.72003333510463</v>
      </c>
    </row>
    <row r="57" spans="1:4" ht="15.75">
      <c r="A57" s="31">
        <v>0.22916666666666696</v>
      </c>
      <c r="B57" s="31">
        <v>237.352309</v>
      </c>
      <c r="C57" s="31">
        <f t="shared" si="1"/>
        <v>272.40902793327353</v>
      </c>
      <c r="D57" s="31">
        <f t="shared" si="2"/>
        <v>1228.9735423665397</v>
      </c>
    </row>
    <row r="58" spans="1:4" ht="15.75">
      <c r="A58" s="31">
        <v>0.23333333333333364</v>
      </c>
      <c r="B58" s="31">
        <v>238.841758</v>
      </c>
      <c r="C58" s="31">
        <f t="shared" si="1"/>
        <v>264.230610455999</v>
      </c>
      <c r="D58" s="31">
        <f t="shared" si="2"/>
        <v>644.5938290324865</v>
      </c>
    </row>
    <row r="59" spans="1:4" ht="15.75">
      <c r="A59" s="31">
        <v>0.2375</v>
      </c>
      <c r="B59" s="31">
        <v>217.807532</v>
      </c>
      <c r="C59" s="31">
        <f t="shared" si="1"/>
        <v>255.8719717762968</v>
      </c>
      <c r="D59" s="31">
        <f t="shared" si="2"/>
        <v>1448.9015754833245</v>
      </c>
    </row>
    <row r="60" spans="1:4" ht="15.75">
      <c r="A60" s="31">
        <v>0.241666666666667</v>
      </c>
      <c r="B60" s="31">
        <v>209.919895</v>
      </c>
      <c r="C60" s="31">
        <f t="shared" si="1"/>
        <v>247.35602234178464</v>
      </c>
      <c r="D60" s="31">
        <f t="shared" si="2"/>
        <v>1401.4636303503155</v>
      </c>
    </row>
    <row r="61" spans="1:4" ht="15.75">
      <c r="A61" s="31">
        <v>0.24583333333333368</v>
      </c>
      <c r="B61" s="31">
        <v>200.715933</v>
      </c>
      <c r="C61" s="31">
        <f t="shared" si="1"/>
        <v>238.7061037779278</v>
      </c>
      <c r="D61" s="31">
        <f t="shared" si="2"/>
        <v>1443.2530757361194</v>
      </c>
    </row>
    <row r="62" spans="1:4" ht="15.75">
      <c r="A62" s="31">
        <v>0.25</v>
      </c>
      <c r="B62" s="31">
        <v>184.063933</v>
      </c>
      <c r="C62" s="31">
        <f t="shared" si="1"/>
        <v>229.94592491026154</v>
      </c>
      <c r="D62" s="31">
        <f t="shared" si="2"/>
        <v>2105.157181653306</v>
      </c>
    </row>
    <row r="63" spans="1:4" ht="15.75">
      <c r="A63" s="31">
        <v>0.254166666666667</v>
      </c>
      <c r="B63" s="31">
        <v>173.722293</v>
      </c>
      <c r="C63" s="31">
        <f t="shared" si="1"/>
        <v>221.0994967801475</v>
      </c>
      <c r="D63" s="31">
        <f t="shared" si="2"/>
        <v>2244.599438025621</v>
      </c>
    </row>
    <row r="64" spans="1:4" ht="15.75">
      <c r="A64" s="31">
        <v>0.25833333333333364</v>
      </c>
      <c r="B64" s="31">
        <v>160.749956</v>
      </c>
      <c r="C64" s="31">
        <f t="shared" si="1"/>
        <v>212.19106683218467</v>
      </c>
      <c r="D64" s="31">
        <f t="shared" si="2"/>
        <v>2646.187883649108</v>
      </c>
    </row>
    <row r="65" spans="1:4" ht="15.75">
      <c r="A65" s="31">
        <v>0.2625</v>
      </c>
      <c r="B65" s="31">
        <v>159.873871</v>
      </c>
      <c r="C65" s="31">
        <f t="shared" si="1"/>
        <v>203.2450524536428</v>
      </c>
      <c r="D65" s="31">
        <f t="shared" si="2"/>
        <v>1881.0593806848096</v>
      </c>
    </row>
    <row r="66" spans="1:4" ht="15.75">
      <c r="A66" s="31">
        <v>0.26666666666666694</v>
      </c>
      <c r="B66" s="31">
        <v>147.253243</v>
      </c>
      <c r="C66" s="31">
        <f t="shared" si="1"/>
        <v>194.285974048102</v>
      </c>
      <c r="D66" s="31">
        <f aca="true" t="shared" si="3" ref="D66:D97">(B66-C66)^2</f>
        <v>2212.0777898430974</v>
      </c>
    </row>
    <row r="67" spans="1:4" ht="15.75">
      <c r="A67" s="31">
        <v>0.2708333333333336</v>
      </c>
      <c r="B67" s="31">
        <v>146.90251</v>
      </c>
      <c r="C67" s="31">
        <f aca="true" t="shared" si="4" ref="C67:C121">G$5+G$6*SIN(F$4*A67+G$7)</f>
        <v>185.33838782673584</v>
      </c>
      <c r="D67" s="31">
        <f t="shared" si="3"/>
        <v>1477.3167043117633</v>
      </c>
    </row>
    <row r="68" spans="1:4" ht="15.75">
      <c r="A68" s="31">
        <v>0.275</v>
      </c>
      <c r="B68" s="31">
        <v>139.714905</v>
      </c>
      <c r="C68" s="31">
        <f t="shared" si="4"/>
        <v>176.4268185014376</v>
      </c>
      <c r="D68" s="31">
        <f t="shared" si="3"/>
        <v>1347.764592937037</v>
      </c>
    </row>
    <row r="69" spans="1:4" ht="15.75">
      <c r="A69" s="31">
        <v>0.2791666666666669</v>
      </c>
      <c r="B69" s="31">
        <v>129.63675</v>
      </c>
      <c r="C69" s="31">
        <f t="shared" si="4"/>
        <v>167.57569206429125</v>
      </c>
      <c r="D69" s="31">
        <f t="shared" si="3"/>
        <v>1439.3633249576471</v>
      </c>
    </row>
    <row r="70" spans="1:4" ht="15.75">
      <c r="A70" s="31">
        <v>0.28333333333333355</v>
      </c>
      <c r="B70" s="31">
        <v>123.589296</v>
      </c>
      <c r="C70" s="31">
        <f t="shared" si="4"/>
        <v>158.8092688376278</v>
      </c>
      <c r="D70" s="31">
        <f t="shared" si="3"/>
        <v>1240.4464866832395</v>
      </c>
    </row>
    <row r="71" spans="1:4" ht="15.75">
      <c r="A71" s="31">
        <v>0.2875</v>
      </c>
      <c r="B71" s="31">
        <v>126.83122</v>
      </c>
      <c r="C71" s="31">
        <f t="shared" si="4"/>
        <v>150.15157697816522</v>
      </c>
      <c r="D71" s="31">
        <f t="shared" si="3"/>
        <v>543.8390495890594</v>
      </c>
    </row>
    <row r="72" spans="1:4" ht="15.75">
      <c r="A72" s="31">
        <v>0.29166666666666685</v>
      </c>
      <c r="B72" s="31">
        <v>116.840191</v>
      </c>
      <c r="C72" s="31">
        <f t="shared" si="4"/>
        <v>141.6263466175001</v>
      </c>
      <c r="D72" s="31">
        <f t="shared" si="3"/>
        <v>614.3535102949318</v>
      </c>
    </row>
    <row r="73" spans="1:4" ht="15.75">
      <c r="A73" s="31">
        <v>0.2958333333333335</v>
      </c>
      <c r="B73" s="31">
        <v>115.175361</v>
      </c>
      <c r="C73" s="31">
        <f t="shared" si="4"/>
        <v>133.25694481947062</v>
      </c>
      <c r="D73" s="31">
        <f t="shared" si="3"/>
        <v>326.94367342054187</v>
      </c>
    </row>
    <row r="74" spans="1:4" ht="15.75">
      <c r="A74" s="31">
        <v>0.3</v>
      </c>
      <c r="B74" s="31">
        <v>111.756284</v>
      </c>
      <c r="C74" s="31">
        <f t="shared" si="4"/>
        <v>125.06631153265538</v>
      </c>
      <c r="D74" s="31">
        <f t="shared" si="3"/>
        <v>177.15683292004434</v>
      </c>
    </row>
    <row r="75" spans="1:4" ht="15.75">
      <c r="A75" s="31">
        <v>0.3041666666666668</v>
      </c>
      <c r="B75" s="31">
        <v>110.792615</v>
      </c>
      <c r="C75" s="31">
        <f t="shared" si="4"/>
        <v>117.07689671356859</v>
      </c>
      <c r="D75" s="31">
        <f t="shared" si="3"/>
        <v>39.49219665549256</v>
      </c>
    </row>
    <row r="76" spans="1:4" ht="15.75">
      <c r="A76" s="31">
        <v>0.30833333333333346</v>
      </c>
      <c r="B76" s="31">
        <v>103.167883</v>
      </c>
      <c r="C76" s="31">
        <f t="shared" si="4"/>
        <v>109.31059879289263</v>
      </c>
      <c r="D76" s="31">
        <f t="shared" si="3"/>
        <v>37.73295731225254</v>
      </c>
    </row>
    <row r="77" spans="1:4" ht="15.75">
      <c r="A77" s="31">
        <v>0.3125</v>
      </c>
      <c r="B77" s="31">
        <v>106.23525</v>
      </c>
      <c r="C77" s="31">
        <f t="shared" si="4"/>
        <v>101.7887046533995</v>
      </c>
      <c r="D77" s="31">
        <f t="shared" si="3"/>
        <v>19.771765519374448</v>
      </c>
    </row>
    <row r="78" spans="1:4" ht="15.75">
      <c r="A78" s="31">
        <v>0.31666666666666676</v>
      </c>
      <c r="B78" s="31">
        <v>102.11547</v>
      </c>
      <c r="C78" s="31">
        <f t="shared" si="4"/>
        <v>94.53183128408442</v>
      </c>
      <c r="D78" s="31">
        <f t="shared" si="3"/>
        <v>57.51157617353376</v>
      </c>
    </row>
    <row r="79" spans="1:4" ht="15.75">
      <c r="A79" s="31">
        <v>0.3208333333333334</v>
      </c>
      <c r="B79" s="31">
        <v>95.717892</v>
      </c>
      <c r="C79" s="31">
        <f t="shared" si="4"/>
        <v>87.55986927043423</v>
      </c>
      <c r="D79" s="31">
        <f t="shared" si="3"/>
        <v>66.55333485611177</v>
      </c>
    </row>
    <row r="80" spans="1:4" ht="15.75">
      <c r="A80" s="31">
        <v>0.325</v>
      </c>
      <c r="B80" s="31">
        <v>90.108847</v>
      </c>
      <c r="C80" s="31">
        <f t="shared" si="4"/>
        <v>80.89192827571296</v>
      </c>
      <c r="D80" s="31">
        <f t="shared" si="3"/>
        <v>84.95159077011306</v>
      </c>
    </row>
    <row r="81" spans="1:4" ht="15.75">
      <c r="A81" s="31">
        <v>0.3291666666666667</v>
      </c>
      <c r="B81" s="31">
        <v>88.004661</v>
      </c>
      <c r="C81" s="31">
        <f t="shared" si="4"/>
        <v>74.54628466270415</v>
      </c>
      <c r="D81" s="31">
        <f t="shared" si="3"/>
        <v>181.12789363628474</v>
      </c>
    </row>
    <row r="82" spans="1:4" ht="15.75">
      <c r="A82" s="31">
        <v>0.33333333333333337</v>
      </c>
      <c r="B82" s="31">
        <v>77.224704</v>
      </c>
      <c r="C82" s="31">
        <f t="shared" si="4"/>
        <v>68.54033139947086</v>
      </c>
      <c r="D82" s="31">
        <f t="shared" si="3"/>
        <v>75.41832746482133</v>
      </c>
    </row>
    <row r="83" spans="1:4" ht="15.75">
      <c r="A83" s="31">
        <v>0.3375</v>
      </c>
      <c r="B83" s="31">
        <v>71.177676</v>
      </c>
      <c r="C83" s="31">
        <f t="shared" si="4"/>
        <v>62.89053038643905</v>
      </c>
      <c r="D83" s="31">
        <f t="shared" si="3"/>
        <v>68.67678242036253</v>
      </c>
    </row>
    <row r="84" spans="1:4" ht="15.75">
      <c r="A84" s="31">
        <v>0.3416666666666667</v>
      </c>
      <c r="B84" s="31">
        <v>69.42398</v>
      </c>
      <c r="C84" s="31">
        <f t="shared" si="4"/>
        <v>57.612367335472385</v>
      </c>
      <c r="D84" s="31">
        <f t="shared" si="3"/>
        <v>139.51419373682916</v>
      </c>
    </row>
    <row r="85" spans="1:4" ht="15.75">
      <c r="A85" s="31">
        <v>0.3458333333333333</v>
      </c>
      <c r="B85" s="31">
        <v>58.818794</v>
      </c>
      <c r="C85" s="31">
        <f t="shared" si="4"/>
        <v>52.72030932461311</v>
      </c>
      <c r="D85" s="31">
        <f t="shared" si="3"/>
        <v>37.191515335928685</v>
      </c>
    </row>
    <row r="86" spans="1:4" ht="15.75">
      <c r="A86" s="31">
        <v>0.35</v>
      </c>
      <c r="B86" s="31">
        <v>51.983326</v>
      </c>
      <c r="C86" s="31">
        <f t="shared" si="4"/>
        <v>48.227765144826094</v>
      </c>
      <c r="D86" s="31">
        <f t="shared" si="3"/>
        <v>14.104237336914546</v>
      </c>
    </row>
    <row r="87" spans="1:4" ht="15.75">
      <c r="A87" s="31">
        <v>0.35416666666666663</v>
      </c>
      <c r="B87" s="31">
        <v>47.425443</v>
      </c>
      <c r="C87" s="31">
        <f t="shared" si="4"/>
        <v>44.147048547435304</v>
      </c>
      <c r="D87" s="31">
        <f t="shared" si="3"/>
        <v>10.747870186606981</v>
      </c>
    </row>
    <row r="88" spans="1:4" ht="15.75">
      <c r="A88" s="31">
        <v>0.3583333333333333</v>
      </c>
      <c r="B88" s="31">
        <v>49.440762</v>
      </c>
      <c r="C88" s="31">
        <f t="shared" si="4"/>
        <v>40.48934449298693</v>
      </c>
      <c r="D88" s="31">
        <f t="shared" si="3"/>
        <v>80.12787538486006</v>
      </c>
    </row>
    <row r="89" spans="1:4" ht="15.75">
      <c r="A89" s="31">
        <v>0.3625</v>
      </c>
      <c r="B89" s="31">
        <v>35.768851</v>
      </c>
      <c r="C89" s="31">
        <f t="shared" si="4"/>
        <v>37.26467849405043</v>
      </c>
      <c r="D89" s="31">
        <f t="shared" si="3"/>
        <v>2.2374998919571922</v>
      </c>
    </row>
    <row r="90" spans="1:4" ht="15.75">
      <c r="A90" s="31">
        <v>0.3666666666666666</v>
      </c>
      <c r="B90" s="31">
        <v>42.605051</v>
      </c>
      <c r="C90" s="31">
        <f t="shared" si="4"/>
        <v>34.481889135985114</v>
      </c>
      <c r="D90" s="31">
        <f t="shared" si="3"/>
        <v>65.98575866898585</v>
      </c>
    </row>
    <row r="91" spans="1:4" ht="15.75">
      <c r="A91" s="31">
        <v>0.37083333333333324</v>
      </c>
      <c r="B91" s="31">
        <v>35.593072</v>
      </c>
      <c r="C91" s="31">
        <f t="shared" si="4"/>
        <v>32.14860385099209</v>
      </c>
      <c r="D91" s="31">
        <f t="shared" si="3"/>
        <v>11.864360829529982</v>
      </c>
    </row>
    <row r="92" spans="1:4" ht="15.75">
      <c r="A92" s="31">
        <v>0.375</v>
      </c>
      <c r="B92" s="31">
        <v>39.712364</v>
      </c>
      <c r="C92" s="31">
        <f t="shared" si="4"/>
        <v>30.271218011852767</v>
      </c>
      <c r="D92" s="31">
        <f t="shared" si="3"/>
        <v>89.1352375695086</v>
      </c>
    </row>
    <row r="93" spans="1:4" ht="15.75">
      <c r="A93" s="31">
        <v>0.37916666666666654</v>
      </c>
      <c r="B93" s="31">
        <v>40.239028</v>
      </c>
      <c r="C93" s="31">
        <f t="shared" si="4"/>
        <v>28.85487740265691</v>
      </c>
      <c r="D93" s="31">
        <f t="shared" si="3"/>
        <v>129.59888482298697</v>
      </c>
    </row>
    <row r="94" spans="1:4" ht="15.75">
      <c r="A94" s="31">
        <v>0.3833333333333332</v>
      </c>
      <c r="B94" s="31">
        <v>50.05434</v>
      </c>
      <c r="C94" s="31">
        <f t="shared" si="4"/>
        <v>27.903464114565566</v>
      </c>
      <c r="D94" s="31">
        <f t="shared" si="3"/>
        <v>490.6613024919209</v>
      </c>
    </row>
    <row r="95" spans="1:4" ht="15.75">
      <c r="A95" s="31">
        <v>0.3875</v>
      </c>
      <c r="B95" s="31">
        <v>49.177674</v>
      </c>
      <c r="C95" s="31">
        <f t="shared" si="4"/>
        <v>27.419585905269457</v>
      </c>
      <c r="D95" s="31">
        <f t="shared" si="3"/>
        <v>473.41439753805514</v>
      </c>
    </row>
    <row r="96" spans="1:4" ht="15.75">
      <c r="A96" s="31">
        <v>0.3916666666666665</v>
      </c>
      <c r="B96" s="31">
        <v>50.142473</v>
      </c>
      <c r="C96" s="31">
        <f t="shared" si="4"/>
        <v>27.404569051306368</v>
      </c>
      <c r="D96" s="31">
        <f t="shared" si="3"/>
        <v>517.0122759800176</v>
      </c>
    </row>
    <row r="97" spans="1:4" ht="15.75">
      <c r="A97" s="31">
        <v>0.39583333333333315</v>
      </c>
      <c r="B97" s="31">
        <v>60.396865</v>
      </c>
      <c r="C97" s="31">
        <f t="shared" si="4"/>
        <v>27.85845471282923</v>
      </c>
      <c r="D97" s="31">
        <f t="shared" si="3"/>
        <v>1058.7481440162605</v>
      </c>
    </row>
    <row r="98" spans="1:4" ht="15.75">
      <c r="A98" s="31">
        <v>0.4</v>
      </c>
      <c r="B98" s="31">
        <v>62.32457</v>
      </c>
      <c r="C98" s="31">
        <f t="shared" si="4"/>
        <v>28.77999882078896</v>
      </c>
      <c r="D98" s="31">
        <f aca="true" t="shared" si="5" ref="D98:D121">(B98-C98)^2</f>
        <v>1125.238255597156</v>
      </c>
    </row>
    <row r="99" spans="1:4" ht="15.75">
      <c r="A99" s="31">
        <v>0.40416666666666645</v>
      </c>
      <c r="B99" s="31">
        <v>70.300645</v>
      </c>
      <c r="C99" s="31">
        <f t="shared" si="4"/>
        <v>30.166675486841314</v>
      </c>
      <c r="D99" s="31">
        <f t="shared" si="5"/>
        <v>1610.7355088831512</v>
      </c>
    </row>
    <row r="100" spans="1:4" ht="15.75">
      <c r="A100" s="31">
        <v>0.4083333333333331</v>
      </c>
      <c r="B100" s="31">
        <v>61.097721</v>
      </c>
      <c r="C100" s="31">
        <f t="shared" si="4"/>
        <v>32.014683926631506</v>
      </c>
      <c r="D100" s="31">
        <f t="shared" si="5"/>
        <v>845.8230454109263</v>
      </c>
    </row>
    <row r="101" spans="1:4" ht="15.75">
      <c r="A101" s="31">
        <v>0.4125</v>
      </c>
      <c r="B101" s="31">
        <v>79.765803</v>
      </c>
      <c r="C101" s="31">
        <f t="shared" si="4"/>
        <v>34.31895887747959</v>
      </c>
      <c r="D101" s="31">
        <f t="shared" si="5"/>
        <v>2065.4156406966686</v>
      </c>
    </row>
    <row r="102" spans="1:4" ht="15.75">
      <c r="A102" s="31">
        <v>0.4166666666666664</v>
      </c>
      <c r="B102" s="31">
        <v>75.471709</v>
      </c>
      <c r="C102" s="31">
        <f t="shared" si="4"/>
        <v>37.0731844819131</v>
      </c>
      <c r="D102" s="31">
        <f t="shared" si="5"/>
        <v>1474.446685166121</v>
      </c>
    </row>
    <row r="103" spans="1:4" ht="15.75">
      <c r="A103" s="31">
        <v>0.42083333333333306</v>
      </c>
      <c r="B103" s="31">
        <v>86.339922</v>
      </c>
      <c r="C103" s="31">
        <f t="shared" si="4"/>
        <v>40.269811598994494</v>
      </c>
      <c r="D103" s="31">
        <f t="shared" si="5"/>
        <v>2122.455072360836</v>
      </c>
    </row>
    <row r="104" spans="1:4" ht="15.75">
      <c r="A104" s="31">
        <v>0.425</v>
      </c>
      <c r="B104" s="31">
        <v>88.881448</v>
      </c>
      <c r="C104" s="31">
        <f t="shared" si="4"/>
        <v>43.90007849599101</v>
      </c>
      <c r="D104" s="31">
        <f t="shared" si="5"/>
        <v>2023.3236024561904</v>
      </c>
    </row>
    <row r="105" spans="1:4" ht="15.75">
      <c r="A105" s="31">
        <v>0.42916666666666636</v>
      </c>
      <c r="B105" s="31">
        <v>90.02053</v>
      </c>
      <c r="C105" s="31">
        <f t="shared" si="4"/>
        <v>47.954034863673854</v>
      </c>
      <c r="D105" s="31">
        <f t="shared" si="5"/>
        <v>1769.5900130545508</v>
      </c>
    </row>
    <row r="106" spans="1:4" ht="15.75">
      <c r="A106" s="31">
        <v>0.433333333333333</v>
      </c>
      <c r="B106" s="31">
        <v>92.475144</v>
      </c>
      <c r="C106" s="31">
        <f t="shared" si="4"/>
        <v>52.42056908942698</v>
      </c>
      <c r="D106" s="31">
        <f t="shared" si="5"/>
        <v>1604.368971266706</v>
      </c>
    </row>
    <row r="107" spans="1:4" ht="15.75">
      <c r="A107" s="31">
        <v>0.4375</v>
      </c>
      <c r="B107" s="31">
        <v>94.403184</v>
      </c>
      <c r="C107" s="31">
        <f t="shared" si="4"/>
        <v>57.287438713402736</v>
      </c>
      <c r="D107" s="31">
        <f t="shared" si="5"/>
        <v>1377.5785481795667</v>
      </c>
    </row>
    <row r="108" spans="1:4" ht="15.75">
      <c r="A108" s="31">
        <v>0.4416666666666663</v>
      </c>
      <c r="B108" s="31">
        <v>103.868464</v>
      </c>
      <c r="C108" s="31">
        <f t="shared" si="4"/>
        <v>62.54130398425272</v>
      </c>
      <c r="D108" s="31">
        <f t="shared" si="5"/>
        <v>1707.9341549671808</v>
      </c>
    </row>
    <row r="109" spans="1:4" ht="15.75">
      <c r="A109" s="31">
        <v>0.44583333333333297</v>
      </c>
      <c r="B109" s="31">
        <v>91.511016</v>
      </c>
      <c r="C109" s="31">
        <f t="shared" si="4"/>
        <v>68.16776442246203</v>
      </c>
      <c r="D109" s="31">
        <f t="shared" si="5"/>
        <v>544.907394212229</v>
      </c>
    </row>
    <row r="110" spans="1:4" ht="15.75">
      <c r="A110" s="31">
        <v>0.45</v>
      </c>
      <c r="B110" s="31">
        <v>105.70944</v>
      </c>
      <c r="C110" s="31">
        <f t="shared" si="4"/>
        <v>74.15139829106073</v>
      </c>
      <c r="D110" s="31">
        <f t="shared" si="5"/>
        <v>995.9099965031506</v>
      </c>
    </row>
    <row r="111" spans="1:4" ht="15.75">
      <c r="A111" s="31">
        <v>0.4541666666666663</v>
      </c>
      <c r="B111" s="31">
        <v>105.621276</v>
      </c>
      <c r="C111" s="31">
        <f t="shared" si="4"/>
        <v>80.47580486552994</v>
      </c>
      <c r="D111" s="31">
        <f t="shared" si="5"/>
        <v>632.2947185744669</v>
      </c>
    </row>
    <row r="112" spans="1:4" ht="15.75">
      <c r="A112" s="31">
        <v>0.4583333333333329</v>
      </c>
      <c r="B112" s="31">
        <v>104.219198</v>
      </c>
      <c r="C112" s="31">
        <f t="shared" si="4"/>
        <v>87.12364938705548</v>
      </c>
      <c r="D112" s="31">
        <f t="shared" si="5"/>
        <v>292.2577823775495</v>
      </c>
    </row>
    <row r="113" spans="1:4" ht="15.75">
      <c r="A113" s="31">
        <v>0.4625</v>
      </c>
      <c r="B113" s="31">
        <v>106.674116</v>
      </c>
      <c r="C113" s="31">
        <f t="shared" si="4"/>
        <v>94.07671057588973</v>
      </c>
      <c r="D113" s="31">
        <f t="shared" si="5"/>
        <v>158.6946234194027</v>
      </c>
    </row>
    <row r="114" spans="1:4" ht="15.75">
      <c r="A114" s="31">
        <v>0.46666666666666623</v>
      </c>
      <c r="B114" s="31">
        <v>106.585617</v>
      </c>
      <c r="C114" s="31">
        <f t="shared" si="4"/>
        <v>101.31593057461332</v>
      </c>
      <c r="D114" s="31">
        <f t="shared" si="5"/>
        <v>27.769595021904653</v>
      </c>
    </row>
    <row r="115" spans="1:4" ht="15.75">
      <c r="A115" s="31">
        <v>0.4708333333333329</v>
      </c>
      <c r="B115" s="31">
        <v>110.266774</v>
      </c>
      <c r="C115" s="31">
        <f t="shared" si="4"/>
        <v>108.8214671844039</v>
      </c>
      <c r="D115" s="31">
        <f t="shared" si="5"/>
        <v>2.0889117912085324</v>
      </c>
    </row>
    <row r="116" spans="1:4" ht="15.75">
      <c r="A116" s="31">
        <v>0.475</v>
      </c>
      <c r="B116" s="31">
        <v>100.801861</v>
      </c>
      <c r="C116" s="31">
        <f t="shared" si="4"/>
        <v>116.57274825111729</v>
      </c>
      <c r="D116" s="31">
        <f t="shared" si="5"/>
        <v>248.72088468745378</v>
      </c>
    </row>
    <row r="117" spans="1:4" ht="15.75">
      <c r="A117" s="31">
        <v>0.4791666666666662</v>
      </c>
      <c r="B117" s="31">
        <v>108.864879</v>
      </c>
      <c r="C117" s="31">
        <f t="shared" si="4"/>
        <v>124.54852805213271</v>
      </c>
      <c r="D117" s="31">
        <f t="shared" si="5"/>
        <v>245.9768475904632</v>
      </c>
    </row>
    <row r="118" spans="1:4" ht="15.75">
      <c r="A118" s="31">
        <v>0.48333333333333284</v>
      </c>
      <c r="B118" s="31">
        <v>105.62152</v>
      </c>
      <c r="C118" s="31">
        <f t="shared" si="4"/>
        <v>132.7269455294071</v>
      </c>
      <c r="D118" s="31">
        <f t="shared" si="5"/>
        <v>734.7040931302333</v>
      </c>
    </row>
    <row r="119" spans="1:4" ht="15.75">
      <c r="A119" s="31">
        <v>0.4875</v>
      </c>
      <c r="B119" s="31">
        <v>107.813137</v>
      </c>
      <c r="C119" s="31">
        <f t="shared" si="4"/>
        <v>141.08558420911098</v>
      </c>
      <c r="D119" s="31">
        <f t="shared" si="5"/>
        <v>1107.055743283077</v>
      </c>
    </row>
    <row r="120" spans="1:4" ht="15.75">
      <c r="A120" s="31">
        <v>0.49166666666666614</v>
      </c>
      <c r="B120" s="31">
        <v>110.354847</v>
      </c>
      <c r="C120" s="31">
        <f t="shared" si="4"/>
        <v>149.6015336436214</v>
      </c>
      <c r="D120" s="31">
        <f t="shared" si="5"/>
        <v>1540.3024125026095</v>
      </c>
    </row>
    <row r="121" spans="1:4" ht="15.75">
      <c r="A121" s="31">
        <v>0.4958333333333328</v>
      </c>
      <c r="B121" s="31">
        <v>116.752211</v>
      </c>
      <c r="C121" s="31">
        <f t="shared" si="4"/>
        <v>158.25145220747822</v>
      </c>
      <c r="D121" s="31">
        <f t="shared" si="5"/>
        <v>1722.1870207964585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121"/>
  <sheetViews>
    <sheetView workbookViewId="0" topLeftCell="A1">
      <selection activeCell="C21" sqref="C21"/>
    </sheetView>
  </sheetViews>
  <sheetFormatPr defaultColWidth="9.00390625" defaultRowHeight="15.75"/>
  <cols>
    <col min="1" max="2" width="9.00390625" style="7" customWidth="1"/>
    <col min="3" max="3" width="14.00390625" style="7" customWidth="1"/>
    <col min="4" max="4" width="9.00390625" style="7" customWidth="1"/>
    <col min="5" max="5" width="12.125" style="7" customWidth="1"/>
  </cols>
  <sheetData>
    <row r="1" spans="1:5" ht="15.75">
      <c r="A1" s="27" t="s">
        <v>24</v>
      </c>
      <c r="B1" s="28" t="s">
        <v>179</v>
      </c>
      <c r="C1" s="28" t="s">
        <v>181</v>
      </c>
      <c r="D1" s="28" t="s">
        <v>15</v>
      </c>
      <c r="E1" s="27" t="s">
        <v>16</v>
      </c>
    </row>
    <row r="2" spans="1:5" ht="16.5" thickBot="1">
      <c r="A2" s="7">
        <v>0</v>
      </c>
      <c r="B2" s="7">
        <v>120.784376</v>
      </c>
      <c r="C2" s="7">
        <f aca="true" t="shared" si="0" ref="C2:C33">G$5+G$6*SIN(F$4*A2+G$8)+G$7*SIN(2*F$4*A2+G$9)</f>
        <v>131.07938864955497</v>
      </c>
      <c r="D2" s="7">
        <f aca="true" t="shared" si="1" ref="D2:D33">(B2-C2)^2</f>
        <v>105.98728545449698</v>
      </c>
      <c r="E2" s="37">
        <f>SUM(D2:D720)</f>
        <v>19030.949462101846</v>
      </c>
    </row>
    <row r="3" spans="1:6" ht="15.75">
      <c r="A3" s="7">
        <f aca="true" t="shared" si="2" ref="A3:A34">1/240+A2</f>
        <v>0.004166666666666667</v>
      </c>
      <c r="B3" s="7">
        <v>123.239295</v>
      </c>
      <c r="C3" s="7">
        <f t="shared" si="0"/>
        <v>138.0189514145497</v>
      </c>
      <c r="D3" s="7">
        <f t="shared" si="1"/>
        <v>218.43824373213985</v>
      </c>
      <c r="F3" s="24" t="s">
        <v>172</v>
      </c>
    </row>
    <row r="4" spans="1:6" ht="16.5" thickBot="1">
      <c r="A4" s="7">
        <f t="shared" si="2"/>
        <v>0.008333333333333333</v>
      </c>
      <c r="B4" s="7">
        <v>134.719772</v>
      </c>
      <c r="C4" s="7">
        <f t="shared" si="0"/>
        <v>145.43508837096243</v>
      </c>
      <c r="D4" s="7">
        <f t="shared" si="1"/>
        <v>114.81800492981539</v>
      </c>
      <c r="F4" s="4">
        <f>2*PI()/(0.5)</f>
        <v>12.566370614359172</v>
      </c>
    </row>
    <row r="5" spans="1:7" ht="15.75">
      <c r="A5" s="7">
        <f t="shared" si="2"/>
        <v>0.0125</v>
      </c>
      <c r="B5" s="7">
        <v>141.380621</v>
      </c>
      <c r="C5" s="7">
        <f t="shared" si="0"/>
        <v>153.31973211464233</v>
      </c>
      <c r="D5" s="7">
        <f t="shared" si="1"/>
        <v>142.54237420777636</v>
      </c>
      <c r="E5" s="27" t="s">
        <v>25</v>
      </c>
      <c r="F5" s="1" t="s">
        <v>14</v>
      </c>
      <c r="G5" s="32">
        <v>198.4785291263413</v>
      </c>
    </row>
    <row r="6" spans="1:7" ht="15.75">
      <c r="A6" s="7">
        <f t="shared" si="2"/>
        <v>0.016666666666666666</v>
      </c>
      <c r="B6" s="7">
        <v>142.608416</v>
      </c>
      <c r="C6" s="7">
        <f t="shared" si="0"/>
        <v>161.65999094405822</v>
      </c>
      <c r="D6" s="7">
        <f t="shared" si="1"/>
        <v>362.96250784906687</v>
      </c>
      <c r="E6" s="7">
        <v>2</v>
      </c>
      <c r="F6" s="1" t="s">
        <v>0</v>
      </c>
      <c r="G6" s="32">
        <v>-171.12580737560384</v>
      </c>
    </row>
    <row r="7" spans="1:7" ht="15.75">
      <c r="A7" s="7">
        <f t="shared" si="2"/>
        <v>0.020833333333333332</v>
      </c>
      <c r="B7" s="7">
        <v>152.862503</v>
      </c>
      <c r="C7" s="7">
        <f t="shared" si="0"/>
        <v>170.43808866224447</v>
      </c>
      <c r="D7" s="7">
        <f t="shared" si="1"/>
        <v>308.9012113708932</v>
      </c>
      <c r="E7" s="7">
        <v>4</v>
      </c>
      <c r="F7" s="1" t="s">
        <v>2</v>
      </c>
      <c r="G7" s="32">
        <v>-41.18460922888734</v>
      </c>
    </row>
    <row r="8" spans="1:7" ht="15.75">
      <c r="A8" s="7">
        <f t="shared" si="2"/>
        <v>0.024999999999999998</v>
      </c>
      <c r="B8" s="7">
        <v>161.539037</v>
      </c>
      <c r="C8" s="7">
        <f t="shared" si="0"/>
        <v>179.63135760014688</v>
      </c>
      <c r="D8" s="7">
        <f t="shared" si="1"/>
        <v>327.33206469849904</v>
      </c>
      <c r="F8" s="2" t="s">
        <v>1</v>
      </c>
      <c r="G8" s="32">
        <v>2.9566584749169578</v>
      </c>
    </row>
    <row r="9" spans="1:10" ht="15.75">
      <c r="A9" s="7">
        <f t="shared" si="2"/>
        <v>0.029166666666666664</v>
      </c>
      <c r="B9" s="7">
        <v>169.865968</v>
      </c>
      <c r="C9" s="7">
        <f t="shared" si="0"/>
        <v>189.2122854907537</v>
      </c>
      <c r="D9" s="7">
        <f t="shared" si="1"/>
        <v>374.2800004530416</v>
      </c>
      <c r="F9" s="2" t="s">
        <v>3</v>
      </c>
      <c r="G9" s="32">
        <v>-5.222957121403774</v>
      </c>
      <c r="J9" s="1"/>
    </row>
    <row r="10" spans="1:10" ht="15.75">
      <c r="A10" s="7">
        <f t="shared" si="2"/>
        <v>0.03333333333333333</v>
      </c>
      <c r="B10" s="7">
        <v>181.522926</v>
      </c>
      <c r="C10" s="7">
        <f t="shared" si="0"/>
        <v>199.14861623268257</v>
      </c>
      <c r="D10" s="7">
        <f t="shared" si="1"/>
        <v>310.6649561784813</v>
      </c>
      <c r="J10" s="2"/>
    </row>
    <row r="11" spans="1:6" ht="15.75">
      <c r="A11" s="7">
        <f t="shared" si="2"/>
        <v>0.0375</v>
      </c>
      <c r="B11" s="7">
        <v>198.262204</v>
      </c>
      <c r="C11" s="7">
        <f t="shared" si="0"/>
        <v>209.40350398925153</v>
      </c>
      <c r="D11" s="7">
        <f t="shared" si="1"/>
        <v>124.12856545049627</v>
      </c>
      <c r="F11" s="2"/>
    </row>
    <row r="12" spans="1:4" ht="15.75">
      <c r="A12" s="7">
        <f t="shared" si="2"/>
        <v>0.041666666666666664</v>
      </c>
      <c r="B12" s="7">
        <v>211.058794</v>
      </c>
      <c r="C12" s="7">
        <f t="shared" si="0"/>
        <v>219.93571948097434</v>
      </c>
      <c r="D12" s="7">
        <f t="shared" si="1"/>
        <v>78.79980599477145</v>
      </c>
    </row>
    <row r="13" spans="1:4" ht="15.75">
      <c r="A13" s="7">
        <f t="shared" si="2"/>
        <v>0.04583333333333333</v>
      </c>
      <c r="B13" s="7">
        <v>225.345351</v>
      </c>
      <c r="C13" s="7">
        <f t="shared" si="0"/>
        <v>230.69990675235073</v>
      </c>
      <c r="D13" s="7">
        <f t="shared" si="1"/>
        <v>28.671267305032337</v>
      </c>
    </row>
    <row r="14" spans="1:4" ht="15.75">
      <c r="A14" s="7">
        <f t="shared" si="2"/>
        <v>0.049999999999999996</v>
      </c>
      <c r="B14" s="7">
        <v>244.3638</v>
      </c>
      <c r="C14" s="7">
        <f t="shared" si="0"/>
        <v>241.6468881341049</v>
      </c>
      <c r="D14" s="7">
        <f t="shared" si="1"/>
        <v>7.38161008704159</v>
      </c>
    </row>
    <row r="15" spans="1:4" ht="15.75">
      <c r="A15" s="7">
        <f t="shared" si="2"/>
        <v>0.05416666666666666</v>
      </c>
      <c r="B15" s="7">
        <v>256.195896</v>
      </c>
      <c r="C15" s="7">
        <f t="shared" si="0"/>
        <v>252.72401458581214</v>
      </c>
      <c r="D15" s="7">
        <f t="shared" si="1"/>
        <v>12.053960554183112</v>
      </c>
    </row>
    <row r="16" spans="1:8" ht="15.75">
      <c r="A16" s="7">
        <f t="shared" si="2"/>
        <v>0.05833333333333333</v>
      </c>
      <c r="B16" s="7">
        <v>269.167958</v>
      </c>
      <c r="C16" s="7">
        <f t="shared" si="0"/>
        <v>263.8755580970346</v>
      </c>
      <c r="D16" s="7">
        <f t="shared" si="1"/>
        <v>28.009496732907873</v>
      </c>
      <c r="H16" s="1"/>
    </row>
    <row r="17" spans="1:8" ht="15.75">
      <c r="A17" s="7">
        <f t="shared" si="2"/>
        <v>0.06249999999999999</v>
      </c>
      <c r="B17" s="7">
        <v>284.330021</v>
      </c>
      <c r="C17" s="7">
        <f t="shared" si="0"/>
        <v>275.0431423532567</v>
      </c>
      <c r="D17" s="7">
        <f t="shared" si="1"/>
        <v>86.24611499933621</v>
      </c>
      <c r="H17" s="1"/>
    </row>
    <row r="18" spans="1:8" ht="15.75">
      <c r="A18" s="7">
        <f t="shared" si="2"/>
        <v>0.06666666666666667</v>
      </c>
      <c r="B18" s="7">
        <v>300.018259</v>
      </c>
      <c r="C18" s="7">
        <f t="shared" si="0"/>
        <v>286.16620744125225</v>
      </c>
      <c r="D18" s="7">
        <f t="shared" si="1"/>
        <v>191.87933238620587</v>
      </c>
      <c r="H18" s="1"/>
    </row>
    <row r="19" spans="1:8" ht="15.75">
      <c r="A19" s="7">
        <f t="shared" si="2"/>
        <v>0.07083333333333333</v>
      </c>
      <c r="B19" s="7">
        <v>308.871335</v>
      </c>
      <c r="C19" s="7">
        <f t="shared" si="0"/>
        <v>297.1825039818007</v>
      </c>
      <c r="D19" s="7">
        <f t="shared" si="1"/>
        <v>136.6287705720173</v>
      </c>
      <c r="H19" s="1"/>
    </row>
    <row r="20" spans="1:8" ht="15.75">
      <c r="A20" s="7">
        <f t="shared" si="2"/>
        <v>0.075</v>
      </c>
      <c r="B20" s="7">
        <v>320.002056</v>
      </c>
      <c r="C20" s="7">
        <f t="shared" si="0"/>
        <v>308.02861174017517</v>
      </c>
      <c r="D20" s="7">
        <f t="shared" si="1"/>
        <v>143.36336744313184</v>
      </c>
      <c r="F20" s="2"/>
      <c r="H20" s="1"/>
    </row>
    <row r="21" spans="1:9" ht="15.75">
      <c r="A21" s="7">
        <f t="shared" si="2"/>
        <v>0.07916666666666666</v>
      </c>
      <c r="B21" s="7">
        <v>329.028866</v>
      </c>
      <c r="C21" s="7">
        <f t="shared" si="0"/>
        <v>318.64047748028435</v>
      </c>
      <c r="D21" s="7">
        <f t="shared" si="1"/>
        <v>107.91861603655985</v>
      </c>
      <c r="F21" s="2"/>
      <c r="H21" s="1"/>
      <c r="I21" s="1"/>
    </row>
    <row r="22" spans="1:9" ht="15.75">
      <c r="A22" s="7">
        <f t="shared" si="2"/>
        <v>0.08333333333333333</v>
      </c>
      <c r="B22" s="7">
        <v>335.076718</v>
      </c>
      <c r="C22" s="7">
        <f t="shared" si="0"/>
        <v>328.95396659992633</v>
      </c>
      <c r="D22" s="7">
        <f t="shared" si="1"/>
        <v>37.488084707104406</v>
      </c>
      <c r="F22" s="2"/>
      <c r="H22" s="1"/>
      <c r="I22" s="1"/>
    </row>
    <row r="23" spans="1:9" ht="15.75">
      <c r="A23" s="7">
        <f t="shared" si="2"/>
        <v>0.0875</v>
      </c>
      <c r="B23" s="7">
        <v>345.244136</v>
      </c>
      <c r="C23" s="7">
        <f t="shared" si="0"/>
        <v>338.90542291486213</v>
      </c>
      <c r="D23" s="7">
        <f t="shared" si="1"/>
        <v>40.1792835756984</v>
      </c>
      <c r="F23" s="2"/>
      <c r="H23" s="1"/>
      <c r="I23" s="1"/>
    </row>
    <row r="24" spans="1:9" ht="15.75">
      <c r="A24" s="7">
        <f t="shared" si="2"/>
        <v>0.09166666666666666</v>
      </c>
      <c r="B24" s="7">
        <v>350.414528</v>
      </c>
      <c r="C24" s="7">
        <f t="shared" si="0"/>
        <v>348.432230850244</v>
      </c>
      <c r="D24" s="7">
        <f t="shared" si="1"/>
        <v>3.9295019899307353</v>
      </c>
      <c r="F24" s="2"/>
      <c r="H24" s="1"/>
      <c r="I24" s="1"/>
    </row>
    <row r="25" spans="1:9" ht="15.75">
      <c r="A25" s="7">
        <f t="shared" si="2"/>
        <v>0.09583333333333333</v>
      </c>
      <c r="B25" s="7">
        <v>358.916017</v>
      </c>
      <c r="C25" s="7">
        <f t="shared" si="0"/>
        <v>357.4733742505912</v>
      </c>
      <c r="D25" s="7">
        <f t="shared" si="1"/>
        <v>2.081218102421877</v>
      </c>
      <c r="F25" s="2"/>
      <c r="I25" s="1"/>
    </row>
    <row r="26" spans="1:9" ht="15.75">
      <c r="A26" s="7">
        <f t="shared" si="2"/>
        <v>0.09999999999999999</v>
      </c>
      <c r="B26" s="7">
        <v>359.705372</v>
      </c>
      <c r="C26" s="7">
        <f t="shared" si="0"/>
        <v>365.9699860345745</v>
      </c>
      <c r="D26" s="7">
        <f t="shared" si="1"/>
        <v>39.2453890021877</v>
      </c>
      <c r="I26" s="1"/>
    </row>
    <row r="27" spans="1:4" ht="15.75">
      <c r="A27" s="7">
        <f t="shared" si="2"/>
        <v>0.10416666666666666</v>
      </c>
      <c r="B27" s="7">
        <v>375.305844</v>
      </c>
      <c r="C27" s="7">
        <f t="shared" si="0"/>
        <v>373.86588299823956</v>
      </c>
      <c r="D27" s="7">
        <f t="shared" si="1"/>
        <v>2.0734876865908816</v>
      </c>
    </row>
    <row r="28" spans="1:4" ht="15.75">
      <c r="A28" s="7">
        <f t="shared" si="2"/>
        <v>0.10833333333333332</v>
      </c>
      <c r="B28" s="7">
        <v>374.428873</v>
      </c>
      <c r="C28" s="7">
        <f t="shared" si="0"/>
        <v>381.1080802091834</v>
      </c>
      <c r="D28" s="7">
        <f t="shared" si="1"/>
        <v>44.61180894320754</v>
      </c>
    </row>
    <row r="29" spans="1:4" ht="15.75">
      <c r="A29" s="7">
        <f t="shared" si="2"/>
        <v>0.11249999999999999</v>
      </c>
      <c r="B29" s="7">
        <v>386.524759</v>
      </c>
      <c r="C29" s="7">
        <f t="shared" si="0"/>
        <v>387.6472796331499</v>
      </c>
      <c r="D29" s="7">
        <f t="shared" si="1"/>
        <v>1.2600525718471651</v>
      </c>
    </row>
    <row r="30" spans="1:4" ht="15.75">
      <c r="A30" s="7">
        <f t="shared" si="2"/>
        <v>0.11666666666666665</v>
      </c>
      <c r="B30" s="7">
        <v>391.082185</v>
      </c>
      <c r="C30" s="7">
        <f t="shared" si="0"/>
        <v>393.43832789140606</v>
      </c>
      <c r="D30" s="7">
        <f t="shared" si="1"/>
        <v>5.5514093247234015</v>
      </c>
    </row>
    <row r="31" spans="1:4" ht="15.75">
      <c r="A31" s="7">
        <f t="shared" si="2"/>
        <v>0.12083333333333332</v>
      </c>
      <c r="B31" s="7">
        <v>400.634836</v>
      </c>
      <c r="C31" s="7">
        <f t="shared" si="0"/>
        <v>398.44063835936146</v>
      </c>
      <c r="D31" s="7">
        <f t="shared" si="1"/>
        <v>4.814503286183776</v>
      </c>
    </row>
    <row r="32" spans="1:4" ht="15.75">
      <c r="A32" s="7">
        <f t="shared" si="2"/>
        <v>0.12499999999999999</v>
      </c>
      <c r="B32" s="7">
        <v>401.248687</v>
      </c>
      <c r="C32" s="7">
        <f t="shared" si="0"/>
        <v>402.6185731808539</v>
      </c>
      <c r="D32" s="7">
        <f t="shared" si="1"/>
        <v>1.8765881484944353</v>
      </c>
    </row>
    <row r="33" spans="1:4" ht="15.75">
      <c r="A33" s="7">
        <f t="shared" si="2"/>
        <v>0.12916666666666665</v>
      </c>
      <c r="B33" s="7">
        <v>403.878622</v>
      </c>
      <c r="C33" s="7">
        <f t="shared" si="0"/>
        <v>405.9417811844214</v>
      </c>
      <c r="D33" s="7">
        <f t="shared" si="1"/>
        <v>4.256625820262411</v>
      </c>
    </row>
    <row r="34" spans="1:4" ht="15.75">
      <c r="A34" s="7">
        <f t="shared" si="2"/>
        <v>0.13333333333333333</v>
      </c>
      <c r="B34" s="7">
        <v>413.781822</v>
      </c>
      <c r="C34" s="7">
        <f aca="true" t="shared" si="3" ref="C34:C65">G$5+G$6*SIN(F$4*A34+G$8)+G$7*SIN(2*F$4*A34+G$9)</f>
        <v>408.38548814328794</v>
      </c>
      <c r="D34" s="7">
        <f aca="true" t="shared" si="4" ref="D34:D65">(B34-C34)^2</f>
        <v>29.120419093096565</v>
      </c>
    </row>
    <row r="35" spans="1:4" ht="15.75">
      <c r="A35" s="7">
        <f aca="true" t="shared" si="5" ref="A35:A66">1/240+A34</f>
        <v>0.1375</v>
      </c>
      <c r="B35" s="7">
        <v>410.977269</v>
      </c>
      <c r="C35" s="7">
        <f t="shared" si="3"/>
        <v>409.9307363147818</v>
      </c>
      <c r="D35" s="7">
        <f t="shared" si="4"/>
        <v>1.0952306612299185</v>
      </c>
    </row>
    <row r="36" spans="1:4" ht="15.75">
      <c r="A36" s="7">
        <f t="shared" si="5"/>
        <v>0.1416666666666667</v>
      </c>
      <c r="B36" s="7">
        <v>417.200441</v>
      </c>
      <c r="C36" s="7">
        <f t="shared" si="3"/>
        <v>410.56457072215835</v>
      </c>
      <c r="D36" s="7">
        <f t="shared" si="4"/>
        <v>44.03477434434237</v>
      </c>
    </row>
    <row r="37" spans="1:4" ht="15.75">
      <c r="A37" s="7">
        <f t="shared" si="5"/>
        <v>0.14583333333333337</v>
      </c>
      <c r="B37" s="7">
        <v>417.024846</v>
      </c>
      <c r="C37" s="7">
        <f t="shared" si="3"/>
        <v>410.28017019660297</v>
      </c>
      <c r="D37" s="7">
        <f t="shared" si="4"/>
        <v>45.49065169292975</v>
      </c>
    </row>
    <row r="38" spans="1:4" ht="15.75">
      <c r="A38" s="7">
        <f t="shared" si="5"/>
        <v>0.15000000000000005</v>
      </c>
      <c r="B38" s="7">
        <v>426.490309</v>
      </c>
      <c r="C38" s="7">
        <f t="shared" si="3"/>
        <v>409.07692177355426</v>
      </c>
      <c r="D38" s="7">
        <f t="shared" si="4"/>
        <v>303.2260546981445</v>
      </c>
    </row>
    <row r="39" spans="1:4" ht="15.75">
      <c r="A39" s="7">
        <f t="shared" si="5"/>
        <v>0.15416666666666673</v>
      </c>
      <c r="B39" s="7">
        <v>414.834175</v>
      </c>
      <c r="C39" s="7">
        <f t="shared" si="3"/>
        <v>406.96043762917236</v>
      </c>
      <c r="D39" s="7">
        <f t="shared" si="4"/>
        <v>61.995740184767996</v>
      </c>
    </row>
    <row r="40" spans="1:4" ht="15.75">
      <c r="A40" s="7">
        <f t="shared" si="5"/>
        <v>0.1583333333333334</v>
      </c>
      <c r="B40" s="7">
        <v>407.822257</v>
      </c>
      <c r="C40" s="7">
        <f t="shared" si="3"/>
        <v>403.9425143433785</v>
      </c>
      <c r="D40" s="7">
        <f t="shared" si="4"/>
        <v>15.052403081608363</v>
      </c>
    </row>
    <row r="41" spans="1:4" ht="15.75">
      <c r="A41" s="7">
        <f t="shared" si="5"/>
        <v>0.1625000000000001</v>
      </c>
      <c r="B41" s="7">
        <v>407.909719</v>
      </c>
      <c r="C41" s="7">
        <f t="shared" si="3"/>
        <v>400.04103487890967</v>
      </c>
      <c r="D41" s="7">
        <f t="shared" si="4"/>
        <v>61.91618979749902</v>
      </c>
    </row>
    <row r="42" spans="1:4" ht="15.75">
      <c r="A42" s="7">
        <f t="shared" si="5"/>
        <v>0.16666666666666677</v>
      </c>
      <c r="B42" s="7">
        <v>396.691261</v>
      </c>
      <c r="C42" s="7">
        <f t="shared" si="3"/>
        <v>395.2798142647437</v>
      </c>
      <c r="D42" s="7">
        <f t="shared" si="4"/>
        <v>1.9921818864656027</v>
      </c>
    </row>
    <row r="43" spans="1:4" ht="15.75">
      <c r="A43" s="7">
        <f t="shared" si="5"/>
        <v>0.17083333333333345</v>
      </c>
      <c r="B43" s="7">
        <v>389.504694</v>
      </c>
      <c r="C43" s="7">
        <f t="shared" si="3"/>
        <v>389.68839056055845</v>
      </c>
      <c r="D43" s="7">
        <f t="shared" si="4"/>
        <v>0.033744426361013005</v>
      </c>
    </row>
    <row r="44" spans="1:4" ht="15.75">
      <c r="A44" s="7">
        <f t="shared" si="5"/>
        <v>0.17500000000000013</v>
      </c>
      <c r="B44" s="7">
        <v>381.791219</v>
      </c>
      <c r="C44" s="7">
        <f t="shared" si="3"/>
        <v>383.3017632502462</v>
      </c>
      <c r="D44" s="7">
        <f t="shared" si="4"/>
        <v>2.2817439319518495</v>
      </c>
    </row>
    <row r="45" spans="1:4" ht="15.75">
      <c r="A45" s="7">
        <f t="shared" si="5"/>
        <v>0.1791666666666668</v>
      </c>
      <c r="B45" s="7">
        <v>380.564248</v>
      </c>
      <c r="C45" s="7">
        <f t="shared" si="3"/>
        <v>376.1600817607084</v>
      </c>
      <c r="D45" s="7">
        <f t="shared" si="4"/>
        <v>19.396680263316025</v>
      </c>
    </row>
    <row r="46" spans="1:4" ht="15.75">
      <c r="A46" s="7">
        <f t="shared" si="5"/>
        <v>0.1833333333333335</v>
      </c>
      <c r="B46" s="7">
        <v>365.139769</v>
      </c>
      <c r="C46" s="7">
        <f t="shared" si="3"/>
        <v>368.308287321291</v>
      </c>
      <c r="D46" s="7">
        <f t="shared" si="4"/>
        <v>10.039508352356757</v>
      </c>
    </row>
    <row r="47" spans="1:4" ht="15.75">
      <c r="A47" s="7">
        <f t="shared" si="5"/>
        <v>0.18750000000000017</v>
      </c>
      <c r="B47" s="7">
        <v>362.597418</v>
      </c>
      <c r="C47" s="7">
        <f t="shared" si="3"/>
        <v>359.79571186366627</v>
      </c>
      <c r="D47" s="7">
        <f t="shared" si="4"/>
        <v>7.849557274370104</v>
      </c>
    </row>
    <row r="48" spans="1:4" ht="15.75">
      <c r="A48" s="7">
        <f t="shared" si="5"/>
        <v>0.19166666666666685</v>
      </c>
      <c r="B48" s="7">
        <v>348.748904</v>
      </c>
      <c r="C48" s="7">
        <f t="shared" si="3"/>
        <v>350.67563810649114</v>
      </c>
      <c r="D48" s="7">
        <f t="shared" si="4"/>
        <v>3.712304317116263</v>
      </c>
    </row>
    <row r="49" spans="1:4" ht="15.75">
      <c r="A49" s="7">
        <f t="shared" si="5"/>
        <v>0.19583333333333353</v>
      </c>
      <c r="B49" s="7">
        <v>335.690234</v>
      </c>
      <c r="C49" s="7">
        <f t="shared" si="3"/>
        <v>341.0048253689744</v>
      </c>
      <c r="D49" s="7">
        <f t="shared" si="4"/>
        <v>28.24488141917769</v>
      </c>
    </row>
    <row r="50" spans="1:4" ht="15.75">
      <c r="A50" s="7">
        <f t="shared" si="5"/>
        <v>0.2000000000000002</v>
      </c>
      <c r="B50" s="7">
        <v>322.982175</v>
      </c>
      <c r="C50" s="7">
        <f t="shared" si="3"/>
        <v>330.84300600826236</v>
      </c>
      <c r="D50" s="7">
        <f t="shared" si="4"/>
        <v>61.79266414045935</v>
      </c>
    </row>
    <row r="51" spans="1:4" ht="15.75">
      <c r="A51" s="7">
        <f t="shared" si="5"/>
        <v>0.20416666666666689</v>
      </c>
      <c r="B51" s="7">
        <v>311.236564</v>
      </c>
      <c r="C51" s="7">
        <f t="shared" si="3"/>
        <v>320.25235767351256</v>
      </c>
      <c r="D51" s="7">
        <f t="shared" si="4"/>
        <v>81.2845355633494</v>
      </c>
    </row>
    <row r="52" spans="1:4" ht="15.75">
      <c r="A52" s="7">
        <f t="shared" si="5"/>
        <v>0.20833333333333356</v>
      </c>
      <c r="B52" s="7">
        <v>303.349111</v>
      </c>
      <c r="C52" s="7">
        <f t="shared" si="3"/>
        <v>309.2969568114937</v>
      </c>
      <c r="D52" s="7">
        <f t="shared" si="4"/>
        <v>35.3768697973034</v>
      </c>
    </row>
    <row r="53" spans="1:4" ht="15.75">
      <c r="A53" s="7">
        <f t="shared" si="5"/>
        <v>0.21250000000000024</v>
      </c>
      <c r="B53" s="7">
        <v>286.434084</v>
      </c>
      <c r="C53" s="7">
        <f t="shared" si="3"/>
        <v>298.0422190419117</v>
      </c>
      <c r="D53" s="7">
        <f t="shared" si="4"/>
        <v>134.7487991512592</v>
      </c>
    </row>
    <row r="54" spans="1:4" ht="15.75">
      <c r="A54" s="7">
        <f t="shared" si="5"/>
        <v>0.21666666666666692</v>
      </c>
      <c r="B54" s="7">
        <v>283.190237</v>
      </c>
      <c r="C54" s="7">
        <f t="shared" si="3"/>
        <v>286.5543321434918</v>
      </c>
      <c r="D54" s="7">
        <f t="shared" si="4"/>
        <v>11.317136134465082</v>
      </c>
    </row>
    <row r="55" spans="1:4" ht="15.75">
      <c r="A55" s="7">
        <f t="shared" si="5"/>
        <v>0.2208333333333336</v>
      </c>
      <c r="B55" s="7">
        <v>264.609708</v>
      </c>
      <c r="C55" s="7">
        <f t="shared" si="3"/>
        <v>274.8996874528395</v>
      </c>
      <c r="D55" s="7">
        <f t="shared" si="4"/>
        <v>105.88367713985858</v>
      </c>
    </row>
    <row r="56" spans="1:4" ht="15.75">
      <c r="A56" s="7">
        <f t="shared" si="5"/>
        <v>0.22500000000000028</v>
      </c>
      <c r="B56" s="7">
        <v>259.439163</v>
      </c>
      <c r="C56" s="7">
        <f t="shared" si="3"/>
        <v>263.1443154766581</v>
      </c>
      <c r="D56" s="7">
        <f t="shared" si="4"/>
        <v>13.72815487528565</v>
      </c>
    </row>
    <row r="57" spans="1:4" ht="15.75">
      <c r="A57" s="7">
        <f t="shared" si="5"/>
        <v>0.22916666666666696</v>
      </c>
      <c r="B57" s="7">
        <v>237.352309</v>
      </c>
      <c r="C57" s="7">
        <f t="shared" si="3"/>
        <v>251.35333145407546</v>
      </c>
      <c r="D57" s="7">
        <f t="shared" si="4"/>
        <v>196.02862975952544</v>
      </c>
    </row>
    <row r="58" spans="1:4" ht="15.75">
      <c r="A58" s="7">
        <f t="shared" si="5"/>
        <v>0.23333333333333364</v>
      </c>
      <c r="B58" s="7">
        <v>238.841758</v>
      </c>
      <c r="C58" s="7">
        <f t="shared" si="3"/>
        <v>239.59039648037898</v>
      </c>
      <c r="D58" s="7">
        <f t="shared" si="4"/>
        <v>0.5604595743041575</v>
      </c>
    </row>
    <row r="59" spans="1:4" ht="15.75">
      <c r="A59" s="7">
        <f t="shared" si="5"/>
        <v>0.23750000000000032</v>
      </c>
      <c r="B59" s="7">
        <v>217.807532</v>
      </c>
      <c r="C59" s="7">
        <f t="shared" si="3"/>
        <v>227.91719961779944</v>
      </c>
      <c r="D59" s="7">
        <f t="shared" si="4"/>
        <v>102.20537934238243</v>
      </c>
    </row>
    <row r="60" spans="1:4" ht="15.75">
      <c r="A60" s="7">
        <f t="shared" si="5"/>
        <v>0.241666666666667</v>
      </c>
      <c r="B60" s="7">
        <v>209.919895</v>
      </c>
      <c r="C60" s="7">
        <f t="shared" si="3"/>
        <v>216.39296617518963</v>
      </c>
      <c r="D60" s="7">
        <f t="shared" si="4"/>
        <v>41.900650439070866</v>
      </c>
    </row>
    <row r="61" spans="1:4" ht="15.75">
      <c r="A61" s="7">
        <f t="shared" si="5"/>
        <v>0.24583333333333368</v>
      </c>
      <c r="B61" s="7">
        <v>200.715933</v>
      </c>
      <c r="C61" s="7">
        <f t="shared" si="3"/>
        <v>205.0739970392212</v>
      </c>
      <c r="D61" s="7">
        <f t="shared" si="4"/>
        <v>18.99272216995304</v>
      </c>
    </row>
    <row r="62" spans="1:4" ht="15.75">
      <c r="A62" s="7">
        <f t="shared" si="5"/>
        <v>0.25000000000000033</v>
      </c>
      <c r="B62" s="7">
        <v>184.063933</v>
      </c>
      <c r="C62" s="7">
        <f t="shared" si="3"/>
        <v>194.01324358840026</v>
      </c>
      <c r="D62" s="7">
        <f t="shared" si="4"/>
        <v>98.98878118445364</v>
      </c>
    </row>
    <row r="63" spans="1:4" ht="15.75">
      <c r="A63" s="7">
        <f t="shared" si="5"/>
        <v>0.254166666666667</v>
      </c>
      <c r="B63" s="7">
        <v>173.722293</v>
      </c>
      <c r="C63" s="7">
        <f t="shared" si="3"/>
        <v>183.25992232163242</v>
      </c>
      <c r="D63" s="7">
        <f t="shared" si="4"/>
        <v>90.96637307686228</v>
      </c>
    </row>
    <row r="64" spans="1:4" ht="15.75">
      <c r="A64" s="7">
        <f t="shared" si="5"/>
        <v>0.25833333333333364</v>
      </c>
      <c r="B64" s="7">
        <v>160.749956</v>
      </c>
      <c r="C64" s="7">
        <f t="shared" si="3"/>
        <v>172.85917288968767</v>
      </c>
      <c r="D64" s="7">
        <f t="shared" si="4"/>
        <v>146.63313368149718</v>
      </c>
    </row>
    <row r="65" spans="1:4" ht="15.75">
      <c r="A65" s="7">
        <f t="shared" si="5"/>
        <v>0.2625000000000003</v>
      </c>
      <c r="B65" s="7">
        <v>159.873871</v>
      </c>
      <c r="C65" s="7">
        <f t="shared" si="3"/>
        <v>162.85176273556905</v>
      </c>
      <c r="D65" s="7">
        <f t="shared" si="4"/>
        <v>8.867839188770422</v>
      </c>
    </row>
    <row r="66" spans="1:4" ht="15.75">
      <c r="A66" s="7">
        <f t="shared" si="5"/>
        <v>0.26666666666666694</v>
      </c>
      <c r="B66" s="7">
        <v>147.253243</v>
      </c>
      <c r="C66" s="7">
        <f aca="true" t="shared" si="6" ref="C66:C97">G$5+G$6*SIN(F$4*A66+G$8)+G$7*SIN(2*F$4*A66+G$9)</f>
        <v>153.2738410338177</v>
      </c>
      <c r="D66" s="7">
        <f aca="true" t="shared" si="7" ref="D66:D97">(B66-C66)^2</f>
        <v>36.24760068480945</v>
      </c>
    </row>
    <row r="67" spans="1:4" ht="15.75">
      <c r="A67" s="7">
        <f aca="true" t="shared" si="8" ref="A67:A98">1/240+A66</f>
        <v>0.2708333333333336</v>
      </c>
      <c r="B67" s="7">
        <v>146.90251</v>
      </c>
      <c r="C67" s="7">
        <f t="shared" si="6"/>
        <v>144.15674407482643</v>
      </c>
      <c r="D67" s="7">
        <f t="shared" si="7"/>
        <v>7.539230515844282</v>
      </c>
    </row>
    <row r="68" spans="1:4" ht="15.75">
      <c r="A68" s="7">
        <f t="shared" si="8"/>
        <v>0.27500000000000024</v>
      </c>
      <c r="B68" s="7">
        <v>139.714905</v>
      </c>
      <c r="C68" s="7">
        <f t="shared" si="6"/>
        <v>135.52685367427182</v>
      </c>
      <c r="D68" s="7">
        <f t="shared" si="7"/>
        <v>17.539773906933462</v>
      </c>
    </row>
    <row r="69" spans="1:4" ht="15.75">
      <c r="A69" s="7">
        <f t="shared" si="8"/>
        <v>0.2791666666666669</v>
      </c>
      <c r="B69" s="7">
        <v>129.63675</v>
      </c>
      <c r="C69" s="7">
        <f t="shared" si="6"/>
        <v>127.4055096060159</v>
      </c>
      <c r="D69" s="7">
        <f t="shared" si="7"/>
        <v>4.978433695746362</v>
      </c>
    </row>
    <row r="70" spans="1:4" ht="15.75">
      <c r="A70" s="7">
        <f t="shared" si="8"/>
        <v>0.28333333333333355</v>
      </c>
      <c r="B70" s="7">
        <v>123.589296</v>
      </c>
      <c r="C70" s="7">
        <f t="shared" si="6"/>
        <v>119.8089764656456</v>
      </c>
      <c r="D70" s="7">
        <f t="shared" si="7"/>
        <v>14.290815781821504</v>
      </c>
    </row>
    <row r="71" spans="1:4" ht="15.75">
      <c r="A71" s="7">
        <f t="shared" si="8"/>
        <v>0.2875000000000002</v>
      </c>
      <c r="B71" s="7">
        <v>126.83122</v>
      </c>
      <c r="C71" s="7">
        <f t="shared" si="6"/>
        <v>112.74846477768617</v>
      </c>
      <c r="D71" s="7">
        <f t="shared" si="7"/>
        <v>198.3239946516076</v>
      </c>
    </row>
    <row r="72" spans="1:4" ht="15.75">
      <c r="A72" s="7">
        <f t="shared" si="8"/>
        <v>0.29166666666666685</v>
      </c>
      <c r="B72" s="7">
        <v>116.840191</v>
      </c>
      <c r="C72" s="7">
        <f t="shared" si="6"/>
        <v>106.23020556895021</v>
      </c>
      <c r="D72" s="7">
        <f t="shared" si="7"/>
        <v>112.57179084708886</v>
      </c>
    </row>
    <row r="73" spans="1:4" ht="15.75">
      <c r="A73" s="7">
        <f t="shared" si="8"/>
        <v>0.2958333333333335</v>
      </c>
      <c r="B73" s="7">
        <v>115.175361</v>
      </c>
      <c r="C73" s="7">
        <f t="shared" si="6"/>
        <v>100.25557704992721</v>
      </c>
      <c r="D73" s="7">
        <f t="shared" si="7"/>
        <v>222.59995311684943</v>
      </c>
    </row>
    <row r="74" spans="1:4" ht="15.75">
      <c r="A74" s="7">
        <f t="shared" si="8"/>
        <v>0.30000000000000016</v>
      </c>
      <c r="B74" s="7">
        <v>111.756284</v>
      </c>
      <c r="C74" s="7">
        <f t="shared" si="6"/>
        <v>94.82128148192214</v>
      </c>
      <c r="D74" s="7">
        <f t="shared" si="7"/>
        <v>286.7943102873032</v>
      </c>
    </row>
    <row r="75" spans="1:4" ht="15.75">
      <c r="A75" s="7">
        <f t="shared" si="8"/>
        <v>0.3041666666666668</v>
      </c>
      <c r="B75" s="7">
        <v>110.792615</v>
      </c>
      <c r="C75" s="7">
        <f t="shared" si="6"/>
        <v>89.9195697659811</v>
      </c>
      <c r="D75" s="7">
        <f t="shared" si="7"/>
        <v>435.6840173413992</v>
      </c>
    </row>
    <row r="76" spans="1:4" ht="15.75">
      <c r="A76" s="7">
        <f t="shared" si="8"/>
        <v>0.30833333333333346</v>
      </c>
      <c r="B76" s="7">
        <v>103.167883</v>
      </c>
      <c r="C76" s="7">
        <f t="shared" si="6"/>
        <v>85.53851077640816</v>
      </c>
      <c r="D76" s="7">
        <f t="shared" si="7"/>
        <v>310.79476499795163</v>
      </c>
    </row>
    <row r="77" spans="1:4" ht="15.75">
      <c r="A77" s="7">
        <f t="shared" si="8"/>
        <v>0.3125000000000001</v>
      </c>
      <c r="B77" s="7">
        <v>106.23525</v>
      </c>
      <c r="C77" s="7">
        <f t="shared" si="6"/>
        <v>81.66230198248445</v>
      </c>
      <c r="D77" s="7">
        <f t="shared" si="7"/>
        <v>603.829774271521</v>
      </c>
    </row>
    <row r="78" spans="1:4" ht="15.75">
      <c r="A78" s="7">
        <f t="shared" si="8"/>
        <v>0.31666666666666676</v>
      </c>
      <c r="B78" s="7">
        <v>102.11547</v>
      </c>
      <c r="C78" s="7">
        <f t="shared" si="6"/>
        <v>78.27161746205304</v>
      </c>
      <c r="D78" s="7">
        <f t="shared" si="7"/>
        <v>568.5293038513596</v>
      </c>
    </row>
    <row r="79" spans="1:4" ht="15.75">
      <c r="A79" s="7">
        <f t="shared" si="8"/>
        <v>0.3208333333333334</v>
      </c>
      <c r="B79" s="7">
        <v>95.717892</v>
      </c>
      <c r="C79" s="7">
        <f t="shared" si="6"/>
        <v>75.34398901473189</v>
      </c>
      <c r="D79" s="7">
        <f t="shared" si="7"/>
        <v>415.0959228531171</v>
      </c>
    </row>
    <row r="80" spans="1:4" ht="15.75">
      <c r="A80" s="7">
        <f t="shared" si="8"/>
        <v>0.32500000000000007</v>
      </c>
      <c r="B80" s="7">
        <v>90.108847</v>
      </c>
      <c r="C80" s="7">
        <f t="shared" si="6"/>
        <v>72.8542157349553</v>
      </c>
      <c r="D80" s="7">
        <f t="shared" si="7"/>
        <v>297.72230009265786</v>
      </c>
    </row>
    <row r="81" spans="1:4" ht="15.75">
      <c r="A81" s="7">
        <f t="shared" si="8"/>
        <v>0.3291666666666667</v>
      </c>
      <c r="B81" s="7">
        <v>88.004661</v>
      </c>
      <c r="C81" s="7">
        <f t="shared" si="6"/>
        <v>70.77479710959182</v>
      </c>
      <c r="D81" s="7">
        <f t="shared" si="7"/>
        <v>296.8682096819918</v>
      </c>
    </row>
    <row r="82" spans="1:4" ht="15.75">
      <c r="A82" s="7">
        <f t="shared" si="8"/>
        <v>0.33333333333333337</v>
      </c>
      <c r="B82" s="7">
        <v>77.224704</v>
      </c>
      <c r="C82" s="7">
        <f t="shared" si="6"/>
        <v>69.07638446472502</v>
      </c>
      <c r="D82" s="7">
        <f t="shared" si="7"/>
        <v>66.39511124894385</v>
      </c>
    </row>
    <row r="83" spans="1:4" ht="15.75">
      <c r="A83" s="7">
        <f t="shared" si="8"/>
        <v>0.3375</v>
      </c>
      <c r="B83" s="7">
        <v>71.177676</v>
      </c>
      <c r="C83" s="7">
        <f t="shared" si="6"/>
        <v>67.7282454039156</v>
      </c>
      <c r="D83" s="7">
        <f t="shared" si="7"/>
        <v>11.898571437203259</v>
      </c>
    </row>
    <row r="84" spans="1:4" ht="15.75">
      <c r="A84" s="7">
        <f t="shared" si="8"/>
        <v>0.3416666666666667</v>
      </c>
      <c r="B84" s="7">
        <v>69.42398</v>
      </c>
      <c r="C84" s="7">
        <f t="shared" si="6"/>
        <v>66.69873575781506</v>
      </c>
      <c r="D84" s="7">
        <f t="shared" si="7"/>
        <v>7.426956179562181</v>
      </c>
    </row>
    <row r="85" spans="1:4" ht="15.75">
      <c r="A85" s="7">
        <f t="shared" si="8"/>
        <v>0.3458333333333333</v>
      </c>
      <c r="B85" s="7">
        <v>58.818794</v>
      </c>
      <c r="C85" s="7">
        <f t="shared" si="6"/>
        <v>65.95577350367289</v>
      </c>
      <c r="D85" s="7">
        <f t="shared" si="7"/>
        <v>50.936476435846934</v>
      </c>
    </row>
    <row r="86" spans="1:4" ht="15.75">
      <c r="A86" s="7">
        <f t="shared" si="8"/>
        <v>0.35</v>
      </c>
      <c r="B86" s="7">
        <v>51.983326</v>
      </c>
      <c r="C86" s="7">
        <f t="shared" si="6"/>
        <v>65.46730911367435</v>
      </c>
      <c r="D86" s="7">
        <f t="shared" si="7"/>
        <v>181.81780060985497</v>
      </c>
    </row>
    <row r="87" spans="1:4" ht="15.75">
      <c r="A87" s="7">
        <f t="shared" si="8"/>
        <v>0.35416666666666663</v>
      </c>
      <c r="B87" s="7">
        <v>47.425443</v>
      </c>
      <c r="C87" s="7">
        <f t="shared" si="6"/>
        <v>65.20178685311288</v>
      </c>
      <c r="D87" s="7">
        <f t="shared" si="7"/>
        <v>315.998400784104</v>
      </c>
    </row>
    <row r="88" spans="1:4" ht="15.75">
      <c r="A88" s="7">
        <f t="shared" si="8"/>
        <v>0.3583333333333333</v>
      </c>
      <c r="B88" s="7">
        <v>49.440762</v>
      </c>
      <c r="C88" s="7">
        <f t="shared" si="6"/>
        <v>65.12859167238555</v>
      </c>
      <c r="D88" s="7">
        <f t="shared" si="7"/>
        <v>246.10799982978065</v>
      </c>
    </row>
    <row r="89" spans="1:4" ht="15.75">
      <c r="A89" s="7">
        <f t="shared" si="8"/>
        <v>0.36249999999999993</v>
      </c>
      <c r="B89" s="7">
        <v>35.768851</v>
      </c>
      <c r="C89" s="7">
        <f t="shared" si="6"/>
        <v>65.21847651929531</v>
      </c>
      <c r="D89" s="7">
        <f t="shared" si="7"/>
        <v>867.2804432267295</v>
      </c>
    </row>
    <row r="90" spans="1:4" ht="15.75">
      <c r="A90" s="7">
        <f t="shared" si="8"/>
        <v>0.3666666666666666</v>
      </c>
      <c r="B90" s="7">
        <v>42.605051</v>
      </c>
      <c r="C90" s="7">
        <f t="shared" si="6"/>
        <v>65.44396513807848</v>
      </c>
      <c r="D90" s="7">
        <f t="shared" si="7"/>
        <v>521.6159990065211</v>
      </c>
    </row>
    <row r="91" spans="1:4" ht="15.75">
      <c r="A91" s="7">
        <f t="shared" si="8"/>
        <v>0.37083333333333324</v>
      </c>
      <c r="B91" s="7">
        <v>35.593072</v>
      </c>
      <c r="C91" s="7">
        <f t="shared" si="6"/>
        <v>65.77972571625926</v>
      </c>
      <c r="D91" s="7">
        <f t="shared" si="7"/>
        <v>911.2340625853493</v>
      </c>
    </row>
    <row r="92" spans="1:4" ht="15.75">
      <c r="A92" s="7">
        <f t="shared" si="8"/>
        <v>0.3749999999999999</v>
      </c>
      <c r="B92" s="7">
        <v>39.712364</v>
      </c>
      <c r="C92" s="7">
        <f t="shared" si="6"/>
        <v>66.20291108655522</v>
      </c>
      <c r="D92" s="7">
        <f t="shared" si="7"/>
        <v>701.7490849449991</v>
      </c>
    </row>
    <row r="93" spans="1:4" ht="15.75">
      <c r="A93" s="7">
        <f t="shared" si="8"/>
        <v>0.37916666666666654</v>
      </c>
      <c r="B93" s="7">
        <v>40.239028</v>
      </c>
      <c r="C93" s="7">
        <f t="shared" si="6"/>
        <v>66.69346158476078</v>
      </c>
      <c r="D93" s="7">
        <f t="shared" si="7"/>
        <v>699.8370562905194</v>
      </c>
    </row>
    <row r="94" spans="1:4" ht="15.75">
      <c r="A94" s="7">
        <f t="shared" si="8"/>
        <v>0.3833333333333332</v>
      </c>
      <c r="B94" s="7">
        <v>50.05434</v>
      </c>
      <c r="C94" s="7">
        <f t="shared" si="6"/>
        <v>67.23436710142643</v>
      </c>
      <c r="D94" s="7">
        <f t="shared" si="7"/>
        <v>295.15333120574644</v>
      </c>
    </row>
    <row r="95" spans="1:4" ht="15.75">
      <c r="A95" s="7">
        <f t="shared" si="8"/>
        <v>0.38749999999999984</v>
      </c>
      <c r="B95" s="7">
        <v>49.177674</v>
      </c>
      <c r="C95" s="7">
        <f t="shared" si="6"/>
        <v>67.81188534037145</v>
      </c>
      <c r="D95" s="7">
        <f t="shared" si="7"/>
        <v>347.2338322776277</v>
      </c>
    </row>
    <row r="96" spans="1:4" ht="15.75">
      <c r="A96" s="7">
        <f t="shared" si="8"/>
        <v>0.3916666666666665</v>
      </c>
      <c r="B96" s="7">
        <v>50.142473</v>
      </c>
      <c r="C96" s="7">
        <f t="shared" si="6"/>
        <v>68.4157138053303</v>
      </c>
      <c r="D96" s="7">
        <f t="shared" si="7"/>
        <v>333.9113295295882</v>
      </c>
    </row>
    <row r="97" spans="1:4" ht="15.75">
      <c r="A97" s="7">
        <f t="shared" si="8"/>
        <v>0.39583333333333315</v>
      </c>
      <c r="B97" s="7">
        <v>60.396865</v>
      </c>
      <c r="C97" s="7">
        <f t="shared" si="6"/>
        <v>69.03911357169076</v>
      </c>
      <c r="D97" s="7">
        <f t="shared" si="7"/>
        <v>74.68846037489106</v>
      </c>
    </row>
    <row r="98" spans="1:4" ht="15.75">
      <c r="A98" s="7">
        <f t="shared" si="8"/>
        <v>0.3999999999999998</v>
      </c>
      <c r="B98" s="7">
        <v>62.32457</v>
      </c>
      <c r="C98" s="7">
        <f aca="true" t="shared" si="9" ref="C98:C121">G$5+G$6*SIN(F$4*A98+G$8)+G$7*SIN(2*F$4*A98+G$9)</f>
        <v>69.67898345739178</v>
      </c>
      <c r="D98" s="7">
        <f aca="true" t="shared" si="10" ref="D98:D121">(B98-C98)^2</f>
        <v>54.087397302265295</v>
      </c>
    </row>
    <row r="99" spans="1:4" ht="15.75">
      <c r="A99" s="7">
        <f aca="true" t="shared" si="11" ref="A99:A121">1/240+A98</f>
        <v>0.40416666666666645</v>
      </c>
      <c r="B99" s="7">
        <v>70.300645</v>
      </c>
      <c r="C99" s="7">
        <f t="shared" si="9"/>
        <v>70.33588377942283</v>
      </c>
      <c r="D99" s="7">
        <f t="shared" si="10"/>
        <v>0.001241771575210612</v>
      </c>
    </row>
    <row r="100" spans="1:4" ht="15.75">
      <c r="A100" s="7">
        <f t="shared" si="11"/>
        <v>0.4083333333333331</v>
      </c>
      <c r="B100" s="7">
        <v>61.097721</v>
      </c>
      <c r="C100" s="7">
        <f t="shared" si="9"/>
        <v>71.01400946365817</v>
      </c>
      <c r="D100" s="7">
        <f t="shared" si="10"/>
        <v>98.33277689448009</v>
      </c>
    </row>
    <row r="101" spans="1:4" ht="15.75">
      <c r="A101" s="7">
        <f t="shared" si="11"/>
        <v>0.41249999999999976</v>
      </c>
      <c r="B101" s="7">
        <v>79.765803</v>
      </c>
      <c r="C101" s="7">
        <f t="shared" si="9"/>
        <v>71.72111285951733</v>
      </c>
      <c r="D101" s="7">
        <f t="shared" si="10"/>
        <v>64.71703945637911</v>
      </c>
    </row>
    <row r="102" spans="1:4" ht="15.75">
      <c r="A102" s="7">
        <f t="shared" si="11"/>
        <v>0.4166666666666664</v>
      </c>
      <c r="B102" s="7">
        <v>75.471709</v>
      </c>
      <c r="C102" s="7">
        <f t="shared" si="9"/>
        <v>72.4683771906964</v>
      </c>
      <c r="D102" s="7">
        <f t="shared" si="10"/>
        <v>9.020001956774854</v>
      </c>
    </row>
    <row r="103" spans="1:4" ht="15.75">
      <c r="A103" s="7">
        <f t="shared" si="11"/>
        <v>0.42083333333333306</v>
      </c>
      <c r="B103" s="7">
        <v>86.339922</v>
      </c>
      <c r="C103" s="7">
        <f t="shared" si="9"/>
        <v>73.27024214252845</v>
      </c>
      <c r="D103" s="7">
        <f t="shared" si="10"/>
        <v>170.8165315767977</v>
      </c>
    </row>
    <row r="104" spans="1:4" ht="15.75">
      <c r="A104" s="7">
        <f t="shared" si="11"/>
        <v>0.4249999999999997</v>
      </c>
      <c r="B104" s="7">
        <v>88.881448</v>
      </c>
      <c r="C104" s="7">
        <f t="shared" si="9"/>
        <v>74.14418363909141</v>
      </c>
      <c r="D104" s="7">
        <f t="shared" si="10"/>
        <v>217.18696084330668</v>
      </c>
    </row>
    <row r="105" spans="1:4" ht="15.75">
      <c r="A105" s="7">
        <f t="shared" si="11"/>
        <v>0.42916666666666636</v>
      </c>
      <c r="B105" s="7">
        <v>90.02053</v>
      </c>
      <c r="C105" s="7">
        <f t="shared" si="9"/>
        <v>75.110450392863</v>
      </c>
      <c r="D105" s="7">
        <f t="shared" si="10"/>
        <v>222.31047389116242</v>
      </c>
    </row>
    <row r="106" spans="1:4" ht="15.75">
      <c r="A106" s="7">
        <f t="shared" si="11"/>
        <v>0.433333333333333</v>
      </c>
      <c r="B106" s="7">
        <v>92.475144</v>
      </c>
      <c r="C106" s="7">
        <f t="shared" si="9"/>
        <v>76.191760310631</v>
      </c>
      <c r="D106" s="7">
        <f t="shared" si="10"/>
        <v>265.1485843752085</v>
      </c>
    </row>
    <row r="107" spans="1:4" ht="15.75">
      <c r="A107" s="7">
        <f t="shared" si="11"/>
        <v>0.43749999999999967</v>
      </c>
      <c r="B107" s="7">
        <v>94.403184</v>
      </c>
      <c r="C107" s="7">
        <f t="shared" si="9"/>
        <v>77.41296030595724</v>
      </c>
      <c r="D107" s="7">
        <f t="shared" si="10"/>
        <v>288.6677011736118</v>
      </c>
    </row>
    <row r="108" spans="1:4" ht="15.75">
      <c r="A108" s="7">
        <f t="shared" si="11"/>
        <v>0.4416666666666663</v>
      </c>
      <c r="B108" s="7">
        <v>103.868464</v>
      </c>
      <c r="C108" s="7">
        <f t="shared" si="9"/>
        <v>78.80065349556814</v>
      </c>
      <c r="D108" s="7">
        <f t="shared" si="10"/>
        <v>628.3951234861044</v>
      </c>
    </row>
    <row r="109" spans="1:4" ht="15.75">
      <c r="A109" s="7">
        <f t="shared" si="11"/>
        <v>0.44583333333333297</v>
      </c>
      <c r="B109" s="7">
        <v>91.511016</v>
      </c>
      <c r="C109" s="7">
        <f t="shared" si="9"/>
        <v>80.38279813985754</v>
      </c>
      <c r="D109" s="7">
        <f t="shared" si="10"/>
        <v>123.83723274279355</v>
      </c>
    </row>
    <row r="110" spans="1:4" ht="15.75">
      <c r="A110" s="7">
        <f t="shared" si="11"/>
        <v>0.4499999999999996</v>
      </c>
      <c r="B110" s="7">
        <v>105.70944</v>
      </c>
      <c r="C110" s="7">
        <f t="shared" si="9"/>
        <v>82.18828302197167</v>
      </c>
      <c r="D110" s="7">
        <f t="shared" si="10"/>
        <v>553.2448255850508</v>
      </c>
    </row>
    <row r="111" spans="1:4" ht="15.75">
      <c r="A111" s="7">
        <f t="shared" si="11"/>
        <v>0.4541666666666663</v>
      </c>
      <c r="B111" s="7">
        <v>105.621276</v>
      </c>
      <c r="C111" s="7">
        <f t="shared" si="9"/>
        <v>84.24648424197571</v>
      </c>
      <c r="D111" s="7">
        <f t="shared" si="10"/>
        <v>456.881722698903</v>
      </c>
    </row>
    <row r="112" spans="1:4" ht="15.75">
      <c r="A112" s="7">
        <f t="shared" si="11"/>
        <v>0.4583333333333329</v>
      </c>
      <c r="B112" s="7">
        <v>104.219198</v>
      </c>
      <c r="C112" s="7">
        <f t="shared" si="9"/>
        <v>86.58680862921929</v>
      </c>
      <c r="D112" s="7">
        <f t="shared" si="10"/>
        <v>310.9011549228207</v>
      </c>
    </row>
    <row r="113" spans="1:4" ht="15.75">
      <c r="A113" s="7">
        <f t="shared" si="11"/>
        <v>0.4624999999999996</v>
      </c>
      <c r="B113" s="7">
        <v>106.674116</v>
      </c>
      <c r="C113" s="7">
        <f t="shared" si="9"/>
        <v>89.23822914467469</v>
      </c>
      <c r="D113" s="7">
        <f t="shared" si="10"/>
        <v>304.0101504317058</v>
      </c>
    </row>
    <row r="114" spans="1:4" ht="15.75">
      <c r="A114" s="7">
        <f t="shared" si="11"/>
        <v>0.46666666666666623</v>
      </c>
      <c r="B114" s="7">
        <v>106.585617</v>
      </c>
      <c r="C114" s="7">
        <f t="shared" si="9"/>
        <v>92.22881775381327</v>
      </c>
      <c r="D114" s="7">
        <f t="shared" si="10"/>
        <v>206.1176845953077</v>
      </c>
    </row>
    <row r="115" spans="1:4" ht="15.75">
      <c r="A115" s="7">
        <f t="shared" si="11"/>
        <v>0.4708333333333329</v>
      </c>
      <c r="B115" s="7">
        <v>110.266774</v>
      </c>
      <c r="C115" s="7">
        <f t="shared" si="9"/>
        <v>95.58528129826055</v>
      </c>
      <c r="D115" s="7">
        <f t="shared" si="10"/>
        <v>215.54622795122856</v>
      </c>
    </row>
    <row r="116" spans="1:4" ht="15.75">
      <c r="A116" s="7">
        <f t="shared" si="11"/>
        <v>0.47499999999999953</v>
      </c>
      <c r="B116" s="7">
        <v>100.801861</v>
      </c>
      <c r="C116" s="7">
        <f t="shared" si="9"/>
        <v>99.3325058804568</v>
      </c>
      <c r="D116" s="7">
        <f t="shared" si="10"/>
        <v>2.159004467327839</v>
      </c>
    </row>
    <row r="117" spans="1:4" ht="15.75">
      <c r="A117" s="7">
        <f t="shared" si="11"/>
        <v>0.4791666666666662</v>
      </c>
      <c r="B117" s="7">
        <v>108.864879</v>
      </c>
      <c r="C117" s="7">
        <f t="shared" si="9"/>
        <v>103.49311519993584</v>
      </c>
      <c r="D117" s="7">
        <f t="shared" si="10"/>
        <v>28.855846323679728</v>
      </c>
    </row>
    <row r="118" spans="1:4" ht="15.75">
      <c r="A118" s="7">
        <f t="shared" si="11"/>
        <v>0.48333333333333284</v>
      </c>
      <c r="B118" s="7">
        <v>105.62152</v>
      </c>
      <c r="C118" s="7">
        <f t="shared" si="9"/>
        <v>108.08704814341596</v>
      </c>
      <c r="D118" s="7">
        <f t="shared" si="10"/>
        <v>6.078829025976111</v>
      </c>
    </row>
    <row r="119" spans="1:4" ht="15.75">
      <c r="A119" s="7">
        <f t="shared" si="11"/>
        <v>0.4874999999999995</v>
      </c>
      <c r="B119" s="7">
        <v>107.813137</v>
      </c>
      <c r="C119" s="7">
        <f t="shared" si="9"/>
        <v>113.13116073511905</v>
      </c>
      <c r="D119" s="7">
        <f t="shared" si="10"/>
        <v>28.28137644728963</v>
      </c>
    </row>
    <row r="120" spans="1:4" ht="15.75">
      <c r="A120" s="7">
        <f t="shared" si="11"/>
        <v>0.49166666666666614</v>
      </c>
      <c r="B120" s="7">
        <v>110.354847</v>
      </c>
      <c r="C120" s="7">
        <f t="shared" si="9"/>
        <v>118.63885730068927</v>
      </c>
      <c r="D120" s="7">
        <f t="shared" si="10"/>
        <v>68.62482666192577</v>
      </c>
    </row>
    <row r="121" spans="1:4" ht="15.75">
      <c r="A121" s="7">
        <f t="shared" si="11"/>
        <v>0.4958333333333328</v>
      </c>
      <c r="B121" s="7">
        <v>116.752211</v>
      </c>
      <c r="C121" s="7">
        <f t="shared" si="9"/>
        <v>124.61975539052142</v>
      </c>
      <c r="D121" s="7">
        <f t="shared" si="10"/>
        <v>61.89825473682501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121"/>
  <sheetViews>
    <sheetView workbookViewId="0" topLeftCell="A1">
      <selection activeCell="C3" sqref="C3"/>
    </sheetView>
  </sheetViews>
  <sheetFormatPr defaultColWidth="9.00390625" defaultRowHeight="15.75"/>
  <cols>
    <col min="1" max="2" width="9.00390625" style="7" customWidth="1"/>
    <col min="3" max="3" width="14.25390625" style="7" customWidth="1"/>
    <col min="4" max="4" width="9.00390625" style="7" customWidth="1"/>
    <col min="5" max="5" width="9.875" style="0" customWidth="1"/>
  </cols>
  <sheetData>
    <row r="1" spans="1:5" ht="15.75">
      <c r="A1" s="27" t="s">
        <v>24</v>
      </c>
      <c r="B1" s="28" t="s">
        <v>179</v>
      </c>
      <c r="C1" s="28" t="s">
        <v>182</v>
      </c>
      <c r="D1" s="28" t="s">
        <v>15</v>
      </c>
      <c r="E1" s="27" t="s">
        <v>16</v>
      </c>
    </row>
    <row r="2" spans="1:5" ht="16.5" thickBot="1">
      <c r="A2" s="7">
        <v>0</v>
      </c>
      <c r="B2" s="7">
        <v>120.784376</v>
      </c>
      <c r="C2" s="7">
        <f aca="true" t="shared" si="0" ref="C2:C33">G$5+G$6*SIN(F$4*A2+G$9)+G$7*SIN(2*F$4*A2+G$10)+G$8*SIN(3*F$4*A2+G$11)</f>
        <v>131.00446115429858</v>
      </c>
      <c r="D2" s="7">
        <f aca="true" t="shared" si="1" ref="D2:D33">(B2-C2)^2</f>
        <v>104.45014056111438</v>
      </c>
      <c r="E2" s="38">
        <f>SUM(D2:D720)</f>
        <v>15164.78986387964</v>
      </c>
    </row>
    <row r="3" spans="1:6" ht="15.75">
      <c r="A3" s="7">
        <f aca="true" t="shared" si="2" ref="A3:A34">1/240+A2</f>
        <v>0.004166666666666667</v>
      </c>
      <c r="B3" s="7">
        <v>123.239295</v>
      </c>
      <c r="C3" s="7">
        <f t="shared" si="0"/>
        <v>137.4434661916418</v>
      </c>
      <c r="D3" s="7">
        <f t="shared" si="1"/>
        <v>201.75847924146657</v>
      </c>
      <c r="F3" s="24" t="s">
        <v>172</v>
      </c>
    </row>
    <row r="4" spans="1:6" ht="16.5" thickBot="1">
      <c r="A4" s="7">
        <f t="shared" si="2"/>
        <v>0.008333333333333333</v>
      </c>
      <c r="B4" s="7">
        <v>134.719772</v>
      </c>
      <c r="C4" s="7">
        <f t="shared" si="0"/>
        <v>144.37253575028103</v>
      </c>
      <c r="D4" s="7">
        <f t="shared" si="1"/>
        <v>93.1758480187394</v>
      </c>
      <c r="F4" s="4">
        <f>2*PI()/(0.5)</f>
        <v>12.566370614359172</v>
      </c>
    </row>
    <row r="5" spans="1:7" ht="15.75">
      <c r="A5" s="7">
        <f t="shared" si="2"/>
        <v>0.0125</v>
      </c>
      <c r="B5" s="7">
        <v>141.380621</v>
      </c>
      <c r="C5" s="7">
        <f t="shared" si="0"/>
        <v>151.79554348515742</v>
      </c>
      <c r="D5" s="7">
        <f t="shared" si="1"/>
        <v>108.47061037183788</v>
      </c>
      <c r="E5" s="29" t="s">
        <v>25</v>
      </c>
      <c r="F5" s="1" t="s">
        <v>14</v>
      </c>
      <c r="G5" s="32">
        <v>198.43565644930365</v>
      </c>
    </row>
    <row r="6" spans="1:7" ht="15.75">
      <c r="A6" s="7">
        <f t="shared" si="2"/>
        <v>0.016666666666666666</v>
      </c>
      <c r="B6" s="7">
        <v>142.608416</v>
      </c>
      <c r="C6" s="7">
        <f t="shared" si="0"/>
        <v>159.71088762041074</v>
      </c>
      <c r="D6" s="7">
        <f t="shared" si="1"/>
        <v>292.49453552695473</v>
      </c>
      <c r="E6">
        <v>2</v>
      </c>
      <c r="F6" s="1" t="s">
        <v>0</v>
      </c>
      <c r="G6" s="32">
        <v>-171.08404310485307</v>
      </c>
    </row>
    <row r="7" spans="1:7" ht="15.75">
      <c r="A7" s="7">
        <f t="shared" si="2"/>
        <v>0.020833333333333332</v>
      </c>
      <c r="B7" s="7">
        <v>152.862503</v>
      </c>
      <c r="C7" s="7">
        <f t="shared" si="0"/>
        <v>168.11115314516613</v>
      </c>
      <c r="D7" s="7">
        <f t="shared" si="1"/>
        <v>232.52133124967486</v>
      </c>
      <c r="E7">
        <v>4</v>
      </c>
      <c r="F7" s="1" t="s">
        <v>2</v>
      </c>
      <c r="G7" s="32">
        <v>-40.981346121432146</v>
      </c>
    </row>
    <row r="8" spans="1:7" ht="15.75">
      <c r="A8" s="7">
        <f t="shared" si="2"/>
        <v>0.024999999999999998</v>
      </c>
      <c r="B8" s="7">
        <v>161.539037</v>
      </c>
      <c r="C8" s="7">
        <f t="shared" si="0"/>
        <v>176.98285042808604</v>
      </c>
      <c r="D8" s="7">
        <f t="shared" si="1"/>
        <v>238.5113732015304</v>
      </c>
      <c r="E8">
        <v>6</v>
      </c>
      <c r="F8" s="1" t="s">
        <v>4</v>
      </c>
      <c r="G8" s="32">
        <v>3.2120819563478067</v>
      </c>
    </row>
    <row r="9" spans="1:10" ht="15.75">
      <c r="A9" s="7">
        <f t="shared" si="2"/>
        <v>0.029166666666666664</v>
      </c>
      <c r="B9" s="7">
        <v>169.865968</v>
      </c>
      <c r="C9" s="7">
        <f t="shared" si="0"/>
        <v>186.30623713767807</v>
      </c>
      <c r="D9" s="7">
        <f t="shared" si="1"/>
        <v>270.28244931928964</v>
      </c>
      <c r="F9" s="2" t="s">
        <v>1</v>
      </c>
      <c r="G9" s="32">
        <v>2.955941301457373</v>
      </c>
      <c r="J9" s="1"/>
    </row>
    <row r="10" spans="1:10" ht="15.75">
      <c r="A10" s="7">
        <f t="shared" si="2"/>
        <v>0.03333333333333333</v>
      </c>
      <c r="B10" s="7">
        <v>181.522926</v>
      </c>
      <c r="C10" s="7">
        <f t="shared" si="0"/>
        <v>196.0552290356625</v>
      </c>
      <c r="D10" s="7">
        <f t="shared" si="1"/>
        <v>211.18783152032535</v>
      </c>
      <c r="F10" s="2" t="s">
        <v>3</v>
      </c>
      <c r="G10" s="32">
        <v>-5.224598736529734</v>
      </c>
      <c r="J10" s="2"/>
    </row>
    <row r="11" spans="1:7" ht="15.75">
      <c r="A11" s="7">
        <f t="shared" si="2"/>
        <v>0.0375</v>
      </c>
      <c r="B11" s="7">
        <v>198.262204</v>
      </c>
      <c r="C11" s="7">
        <f t="shared" si="0"/>
        <v>206.1974037530656</v>
      </c>
      <c r="D11" s="7">
        <f t="shared" si="1"/>
        <v>62.96739512105241</v>
      </c>
      <c r="F11" s="2" t="s">
        <v>5</v>
      </c>
      <c r="G11" s="32">
        <v>-3.1012956819842565</v>
      </c>
    </row>
    <row r="12" spans="1:4" ht="15.75">
      <c r="A12" s="7">
        <f t="shared" si="2"/>
        <v>0.041666666666666664</v>
      </c>
      <c r="B12" s="7">
        <v>211.058794</v>
      </c>
      <c r="C12" s="7">
        <f t="shared" si="0"/>
        <v>216.69410009094182</v>
      </c>
      <c r="D12" s="7">
        <f t="shared" si="1"/>
        <v>31.75667473860587</v>
      </c>
    </row>
    <row r="13" spans="1:4" ht="15.75">
      <c r="A13" s="7">
        <f t="shared" si="2"/>
        <v>0.04583333333333333</v>
      </c>
      <c r="B13" s="7">
        <v>225.345351</v>
      </c>
      <c r="C13" s="7">
        <f t="shared" si="0"/>
        <v>227.50061374035857</v>
      </c>
      <c r="D13" s="7">
        <f t="shared" si="1"/>
        <v>4.645157479977977</v>
      </c>
    </row>
    <row r="14" spans="1:4" ht="15.75">
      <c r="A14" s="7">
        <f t="shared" si="2"/>
        <v>0.049999999999999996</v>
      </c>
      <c r="B14" s="7">
        <v>244.3638</v>
      </c>
      <c r="C14" s="7">
        <f t="shared" si="0"/>
        <v>238.56648862223</v>
      </c>
      <c r="D14" s="7">
        <f t="shared" si="1"/>
        <v>33.6088192108215</v>
      </c>
    </row>
    <row r="15" spans="1:4" ht="15.75">
      <c r="A15" s="7">
        <f t="shared" si="2"/>
        <v>0.05416666666666666</v>
      </c>
      <c r="B15" s="7">
        <v>256.195896</v>
      </c>
      <c r="C15" s="7">
        <f t="shared" si="0"/>
        <v>249.8359013408701</v>
      </c>
      <c r="D15" s="7">
        <f t="shared" si="1"/>
        <v>40.449532064160984</v>
      </c>
    </row>
    <row r="16" spans="1:8" ht="15.75">
      <c r="A16" s="7">
        <f t="shared" si="2"/>
        <v>0.05833333333333333</v>
      </c>
      <c r="B16" s="7">
        <v>269.167958</v>
      </c>
      <c r="C16" s="7">
        <f t="shared" si="0"/>
        <v>261.2481345605038</v>
      </c>
      <c r="D16" s="7">
        <f t="shared" si="1"/>
        <v>62.72360331279362</v>
      </c>
      <c r="H16" s="1"/>
    </row>
    <row r="17" spans="1:8" ht="15.75">
      <c r="A17" s="7">
        <f t="shared" si="2"/>
        <v>0.06249999999999999</v>
      </c>
      <c r="B17" s="7">
        <v>284.330021</v>
      </c>
      <c r="C17" s="7">
        <f t="shared" si="0"/>
        <v>272.7381334860328</v>
      </c>
      <c r="D17" s="7">
        <f t="shared" si="1"/>
        <v>134.37185613646886</v>
      </c>
      <c r="H17" s="1"/>
    </row>
    <row r="18" spans="1:8" ht="15.75">
      <c r="A18" s="7">
        <f t="shared" si="2"/>
        <v>0.06666666666666667</v>
      </c>
      <c r="B18" s="7">
        <v>300.018259</v>
      </c>
      <c r="C18" s="7">
        <f t="shared" si="0"/>
        <v>284.2371380917988</v>
      </c>
      <c r="D18" s="7">
        <f t="shared" si="1"/>
        <v>249.0437771192656</v>
      </c>
      <c r="H18" s="1"/>
    </row>
    <row r="19" spans="1:8" ht="15.75">
      <c r="A19" s="7">
        <f t="shared" si="2"/>
        <v>0.07083333333333333</v>
      </c>
      <c r="B19" s="7">
        <v>308.871335</v>
      </c>
      <c r="C19" s="7">
        <f t="shared" si="0"/>
        <v>295.6733823269246</v>
      </c>
      <c r="D19" s="7">
        <f t="shared" si="1"/>
        <v>174.18595476073824</v>
      </c>
      <c r="H19" s="1"/>
    </row>
    <row r="20" spans="1:8" ht="15.75">
      <c r="A20" s="7">
        <f t="shared" si="2"/>
        <v>0.075</v>
      </c>
      <c r="B20" s="7">
        <v>320.002056</v>
      </c>
      <c r="C20" s="7">
        <f t="shared" si="0"/>
        <v>306.97285026266377</v>
      </c>
      <c r="D20" s="7">
        <f t="shared" si="1"/>
        <v>169.76020214583488</v>
      </c>
      <c r="F20" s="2"/>
      <c r="H20" s="1"/>
    </row>
    <row r="21" spans="1:9" ht="15.75">
      <c r="A21" s="7">
        <f t="shared" si="2"/>
        <v>0.07916666666666666</v>
      </c>
      <c r="B21" s="7">
        <v>329.028866</v>
      </c>
      <c r="C21" s="7">
        <f t="shared" si="0"/>
        <v>318.0600780626019</v>
      </c>
      <c r="D21" s="7">
        <f t="shared" si="1"/>
        <v>120.31430881560955</v>
      </c>
      <c r="F21" s="2"/>
      <c r="H21" s="1"/>
      <c r="I21" s="1"/>
    </row>
    <row r="22" spans="1:9" ht="15.75">
      <c r="A22" s="7">
        <f t="shared" si="2"/>
        <v>0.08333333333333333</v>
      </c>
      <c r="B22" s="7">
        <v>335.076718</v>
      </c>
      <c r="C22" s="7">
        <f t="shared" si="0"/>
        <v>328.85898977338235</v>
      </c>
      <c r="D22" s="7">
        <f t="shared" si="1"/>
        <v>38.660144300078244</v>
      </c>
      <c r="F22" s="2"/>
      <c r="H22" s="1"/>
      <c r="I22" s="1"/>
    </row>
    <row r="23" spans="1:9" ht="15.75">
      <c r="A23" s="7">
        <f t="shared" si="2"/>
        <v>0.0875</v>
      </c>
      <c r="B23" s="7">
        <v>345.244136</v>
      </c>
      <c r="C23" s="7">
        <f t="shared" si="0"/>
        <v>339.2937542705644</v>
      </c>
      <c r="D23" s="7">
        <f t="shared" si="1"/>
        <v>35.407042726001066</v>
      </c>
      <c r="F23" s="2"/>
      <c r="H23" s="1"/>
      <c r="I23" s="1"/>
    </row>
    <row r="24" spans="1:9" ht="15.75">
      <c r="A24" s="7">
        <f t="shared" si="2"/>
        <v>0.09166666666666666</v>
      </c>
      <c r="B24" s="7">
        <v>350.414528</v>
      </c>
      <c r="C24" s="7">
        <f t="shared" si="0"/>
        <v>349.2896502653216</v>
      </c>
      <c r="D24" s="7">
        <f t="shared" si="1"/>
        <v>1.2653499179752559</v>
      </c>
      <c r="F24" s="2"/>
      <c r="H24" s="1"/>
      <c r="I24" s="1"/>
    </row>
    <row r="25" spans="1:9" ht="15.75">
      <c r="A25" s="7">
        <f t="shared" si="2"/>
        <v>0.09583333333333333</v>
      </c>
      <c r="B25" s="7">
        <v>358.916017</v>
      </c>
      <c r="C25" s="7">
        <f t="shared" si="0"/>
        <v>358.7739260920557</v>
      </c>
      <c r="D25" s="7">
        <f t="shared" si="1"/>
        <v>0.020189826120433713</v>
      </c>
      <c r="F25" s="2"/>
      <c r="I25" s="1"/>
    </row>
    <row r="26" spans="1:9" ht="15.75">
      <c r="A26" s="7">
        <f t="shared" si="2"/>
        <v>0.09999999999999999</v>
      </c>
      <c r="B26" s="7">
        <v>359.705372</v>
      </c>
      <c r="C26" s="7">
        <f t="shared" si="0"/>
        <v>367.67664105862724</v>
      </c>
      <c r="D26" s="7">
        <f t="shared" si="1"/>
        <v>63.54113040502783</v>
      </c>
      <c r="I26" s="1"/>
    </row>
    <row r="27" spans="1:4" ht="15.75">
      <c r="A27" s="7">
        <f t="shared" si="2"/>
        <v>0.10416666666666666</v>
      </c>
      <c r="B27" s="7">
        <v>375.305844</v>
      </c>
      <c r="C27" s="7">
        <f t="shared" si="0"/>
        <v>375.9314754485084</v>
      </c>
      <c r="D27" s="7">
        <f t="shared" si="1"/>
        <v>0.3914147093627727</v>
      </c>
    </row>
    <row r="28" spans="1:4" ht="15.75">
      <c r="A28" s="7">
        <f t="shared" si="2"/>
        <v>0.10833333333333332</v>
      </c>
      <c r="B28" s="7">
        <v>374.428873</v>
      </c>
      <c r="C28" s="7">
        <f t="shared" si="0"/>
        <v>383.47649681128325</v>
      </c>
      <c r="D28" s="7">
        <f t="shared" si="1"/>
        <v>81.85949663049955</v>
      </c>
    </row>
    <row r="29" spans="1:4" ht="15.75">
      <c r="A29" s="7">
        <f t="shared" si="2"/>
        <v>0.11249999999999999</v>
      </c>
      <c r="B29" s="7">
        <v>386.524759</v>
      </c>
      <c r="C29" s="7">
        <f t="shared" si="0"/>
        <v>390.25487095301946</v>
      </c>
      <c r="D29" s="7">
        <f t="shared" si="1"/>
        <v>13.913735182058542</v>
      </c>
    </row>
    <row r="30" spans="1:4" ht="15.75">
      <c r="A30" s="7">
        <f t="shared" si="2"/>
        <v>0.11666666666666665</v>
      </c>
      <c r="B30" s="7">
        <v>391.082185</v>
      </c>
      <c r="C30" s="7">
        <f t="shared" si="0"/>
        <v>396.21550702479476</v>
      </c>
      <c r="D30" s="7">
        <f t="shared" si="1"/>
        <v>26.35099501024317</v>
      </c>
    </row>
    <row r="31" spans="1:4" ht="15.75">
      <c r="A31" s="7">
        <f t="shared" si="2"/>
        <v>0.12083333333333332</v>
      </c>
      <c r="B31" s="7">
        <v>400.634836</v>
      </c>
      <c r="C31" s="7">
        <f t="shared" si="0"/>
        <v>401.3136272853307</v>
      </c>
      <c r="D31" s="7">
        <f t="shared" si="1"/>
        <v>0.46075760904090846</v>
      </c>
    </row>
    <row r="32" spans="1:4" ht="15.75">
      <c r="A32" s="7">
        <f t="shared" si="2"/>
        <v>0.12499999999999999</v>
      </c>
      <c r="B32" s="7">
        <v>401.248687</v>
      </c>
      <c r="C32" s="7">
        <f t="shared" si="0"/>
        <v>405.5112534575739</v>
      </c>
      <c r="D32" s="7">
        <f t="shared" si="1"/>
        <v>18.16947280523396</v>
      </c>
    </row>
    <row r="33" spans="1:4" ht="15.75">
      <c r="A33" s="7">
        <f t="shared" si="2"/>
        <v>0.12916666666666665</v>
      </c>
      <c r="B33" s="7">
        <v>403.878622</v>
      </c>
      <c r="C33" s="7">
        <f t="shared" si="0"/>
        <v>408.7776030810954</v>
      </c>
      <c r="D33" s="7">
        <f t="shared" si="1"/>
        <v>24.000015632930374</v>
      </c>
    </row>
    <row r="34" spans="1:4" ht="15.75">
      <c r="A34" s="7">
        <f t="shared" si="2"/>
        <v>0.13333333333333333</v>
      </c>
      <c r="B34" s="7">
        <v>413.781822</v>
      </c>
      <c r="C34" s="7">
        <f aca="true" t="shared" si="3" ref="C34:C65">G$5+G$6*SIN(F$4*A34+G$9)+G$7*SIN(2*F$4*A34+G$10)+G$8*SIN(3*F$4*A34+G$11)</f>
        <v>411.0893908515251</v>
      </c>
      <c r="D34" s="7">
        <f aca="true" t="shared" si="4" ref="D34:D65">(B34-C34)^2</f>
        <v>7.249185489277845</v>
      </c>
    </row>
    <row r="35" spans="1:4" ht="15.75">
      <c r="A35" s="7">
        <f aca="true" t="shared" si="5" ref="A35:A66">1/240+A34</f>
        <v>0.1375</v>
      </c>
      <c r="B35" s="7">
        <v>410.977269</v>
      </c>
      <c r="C35" s="7">
        <f t="shared" si="3"/>
        <v>412.43103160202105</v>
      </c>
      <c r="D35" s="7">
        <f t="shared" si="4"/>
        <v>2.113425703035079</v>
      </c>
    </row>
    <row r="36" spans="1:4" ht="15.75">
      <c r="A36" s="7">
        <f t="shared" si="5"/>
        <v>0.1416666666666667</v>
      </c>
      <c r="B36" s="7">
        <v>417.200441</v>
      </c>
      <c r="C36" s="7">
        <f t="shared" si="3"/>
        <v>412.79474328582774</v>
      </c>
      <c r="D36" s="7">
        <f t="shared" si="4"/>
        <v>19.410172348662826</v>
      </c>
    </row>
    <row r="37" spans="1:4" ht="15.75">
      <c r="A37" s="7">
        <f t="shared" si="5"/>
        <v>0.14583333333333337</v>
      </c>
      <c r="B37" s="7">
        <v>417.024846</v>
      </c>
      <c r="C37" s="7">
        <f t="shared" si="3"/>
        <v>412.18055002856516</v>
      </c>
      <c r="D37" s="7">
        <f t="shared" si="4"/>
        <v>23.467203458860016</v>
      </c>
    </row>
    <row r="38" spans="1:4" ht="15.75">
      <c r="A38" s="7">
        <f t="shared" si="5"/>
        <v>0.15000000000000005</v>
      </c>
      <c r="B38" s="7">
        <v>426.490309</v>
      </c>
      <c r="C38" s="7">
        <f t="shared" si="3"/>
        <v>410.5961869995595</v>
      </c>
      <c r="D38" s="7">
        <f t="shared" si="4"/>
        <v>252.6231141648873</v>
      </c>
    </row>
    <row r="39" spans="1:4" ht="15.75">
      <c r="A39" s="7">
        <f t="shared" si="5"/>
        <v>0.15416666666666673</v>
      </c>
      <c r="B39" s="7">
        <v>414.834175</v>
      </c>
      <c r="C39" s="7">
        <f t="shared" si="3"/>
        <v>408.0569104697811</v>
      </c>
      <c r="D39" s="7">
        <f t="shared" si="4"/>
        <v>45.9313145125636</v>
      </c>
    </row>
    <row r="40" spans="1:4" ht="15.75">
      <c r="A40" s="7">
        <f t="shared" si="5"/>
        <v>0.1583333333333334</v>
      </c>
      <c r="B40" s="7">
        <v>407.822257</v>
      </c>
      <c r="C40" s="7">
        <f t="shared" si="3"/>
        <v>404.58521794809735</v>
      </c>
      <c r="D40" s="7">
        <f t="shared" si="4"/>
        <v>10.47842182354266</v>
      </c>
    </row>
    <row r="41" spans="1:4" ht="15.75">
      <c r="A41" s="7">
        <f t="shared" si="5"/>
        <v>0.1625000000000001</v>
      </c>
      <c r="B41" s="7">
        <v>407.909719</v>
      </c>
      <c r="C41" s="7">
        <f t="shared" si="3"/>
        <v>400.2104846882785</v>
      </c>
      <c r="D41" s="7">
        <f t="shared" si="4"/>
        <v>59.278208986789814</v>
      </c>
    </row>
    <row r="42" spans="1:4" ht="15.75">
      <c r="A42" s="7">
        <f t="shared" si="5"/>
        <v>0.16666666666666677</v>
      </c>
      <c r="B42" s="7">
        <v>396.691261</v>
      </c>
      <c r="C42" s="7">
        <f t="shared" si="3"/>
        <v>394.9685241103053</v>
      </c>
      <c r="D42" s="7">
        <f t="shared" si="4"/>
        <v>2.9678223911150226</v>
      </c>
    </row>
    <row r="43" spans="1:4" ht="15.75">
      <c r="A43" s="7">
        <f t="shared" si="5"/>
        <v>0.17083333333333345</v>
      </c>
      <c r="B43" s="7">
        <v>389.504694</v>
      </c>
      <c r="C43" s="7">
        <f t="shared" si="3"/>
        <v>388.9010807584487</v>
      </c>
      <c r="D43" s="7">
        <f t="shared" si="4"/>
        <v>0.36434894537603485</v>
      </c>
    </row>
    <row r="44" spans="1:4" ht="15.75">
      <c r="A44" s="7">
        <f t="shared" si="5"/>
        <v>0.17500000000000013</v>
      </c>
      <c r="B44" s="7">
        <v>381.791219</v>
      </c>
      <c r="C44" s="7">
        <f t="shared" si="3"/>
        <v>382.05526530682704</v>
      </c>
      <c r="D44" s="7">
        <f t="shared" si="4"/>
        <v>0.0697204521489922</v>
      </c>
    </row>
    <row r="45" spans="1:4" ht="15.75">
      <c r="A45" s="7">
        <f t="shared" si="5"/>
        <v>0.1791666666666668</v>
      </c>
      <c r="B45" s="7">
        <v>380.564248</v>
      </c>
      <c r="C45" s="7">
        <f t="shared" si="3"/>
        <v>374.4829418066764</v>
      </c>
      <c r="D45" s="7">
        <f t="shared" si="4"/>
        <v>36.982285016955956</v>
      </c>
    </row>
    <row r="46" spans="1:4" ht="15.75">
      <c r="A46" s="7">
        <f t="shared" si="5"/>
        <v>0.1833333333333335</v>
      </c>
      <c r="B46" s="7">
        <v>365.139769</v>
      </c>
      <c r="C46" s="7">
        <f t="shared" si="3"/>
        <v>366.24007783911986</v>
      </c>
      <c r="D46" s="7">
        <f t="shared" si="4"/>
        <v>1.2106795414452975</v>
      </c>
    </row>
    <row r="47" spans="1:4" ht="15.75">
      <c r="A47" s="7">
        <f t="shared" si="5"/>
        <v>0.18750000000000017</v>
      </c>
      <c r="B47" s="7">
        <v>362.597418</v>
      </c>
      <c r="C47" s="7">
        <f t="shared" si="3"/>
        <v>357.3860684883427</v>
      </c>
      <c r="D47" s="7">
        <f t="shared" si="4"/>
        <v>27.158163732650962</v>
      </c>
    </row>
    <row r="48" spans="1:4" ht="15.75">
      <c r="A48" s="7">
        <f t="shared" si="5"/>
        <v>0.19166666666666685</v>
      </c>
      <c r="B48" s="7">
        <v>348.748904</v>
      </c>
      <c r="C48" s="7">
        <f t="shared" si="3"/>
        <v>347.98304508328636</v>
      </c>
      <c r="D48" s="7">
        <f t="shared" si="4"/>
        <v>0.5865398803097681</v>
      </c>
    </row>
    <row r="49" spans="1:4" ht="15.75">
      <c r="A49" s="7">
        <f t="shared" si="5"/>
        <v>0.19583333333333353</v>
      </c>
      <c r="B49" s="7">
        <v>335.690234</v>
      </c>
      <c r="C49" s="7">
        <f t="shared" si="3"/>
        <v>338.09517947655837</v>
      </c>
      <c r="D49" s="7">
        <f t="shared" si="4"/>
        <v>5.783762745218691</v>
      </c>
    </row>
    <row r="50" spans="1:4" ht="15.75">
      <c r="A50" s="7">
        <f t="shared" si="5"/>
        <v>0.2000000000000002</v>
      </c>
      <c r="B50" s="7">
        <v>322.982175</v>
      </c>
      <c r="C50" s="7">
        <f t="shared" si="3"/>
        <v>327.7879942471576</v>
      </c>
      <c r="D50" s="7">
        <f t="shared" si="4"/>
        <v>23.095898636350583</v>
      </c>
    </row>
    <row r="51" spans="1:4" ht="15.75">
      <c r="A51" s="7">
        <f t="shared" si="5"/>
        <v>0.20416666666666689</v>
      </c>
      <c r="B51" s="7">
        <v>311.236564</v>
      </c>
      <c r="C51" s="7">
        <f t="shared" si="3"/>
        <v>317.12768864309214</v>
      </c>
      <c r="D51" s="7">
        <f t="shared" si="4"/>
        <v>34.70534956044767</v>
      </c>
    </row>
    <row r="52" spans="1:4" ht="15.75">
      <c r="A52" s="7">
        <f t="shared" si="5"/>
        <v>0.20833333333333356</v>
      </c>
      <c r="B52" s="7">
        <v>303.349111</v>
      </c>
      <c r="C52" s="7">
        <f t="shared" si="3"/>
        <v>306.1804893392023</v>
      </c>
      <c r="D52" s="7">
        <f t="shared" si="4"/>
        <v>8.016703299704151</v>
      </c>
    </row>
    <row r="53" spans="1:4" ht="15.75">
      <c r="A53" s="7">
        <f t="shared" si="5"/>
        <v>0.21250000000000024</v>
      </c>
      <c r="B53" s="7">
        <v>286.434084</v>
      </c>
      <c r="C53" s="7">
        <f t="shared" si="3"/>
        <v>295.0120341960915</v>
      </c>
      <c r="D53" s="7">
        <f t="shared" si="4"/>
        <v>73.58122956662682</v>
      </c>
    </row>
    <row r="54" spans="1:4" ht="15.75">
      <c r="A54" s="7">
        <f t="shared" si="5"/>
        <v>0.21666666666666692</v>
      </c>
      <c r="B54" s="7">
        <v>283.190237</v>
      </c>
      <c r="C54" s="7">
        <f t="shared" si="3"/>
        <v>283.6867961924904</v>
      </c>
      <c r="D54" s="7">
        <f t="shared" si="4"/>
        <v>0.24657103164671287</v>
      </c>
    </row>
    <row r="55" spans="1:4" ht="15.75">
      <c r="A55" s="7">
        <f t="shared" si="5"/>
        <v>0.2208333333333336</v>
      </c>
      <c r="B55" s="7">
        <v>264.609708</v>
      </c>
      <c r="C55" s="7">
        <f t="shared" si="3"/>
        <v>272.2675535923277</v>
      </c>
      <c r="D55" s="7">
        <f t="shared" si="4"/>
        <v>58.64259911593283</v>
      </c>
    </row>
    <row r="56" spans="1:4" ht="15.75">
      <c r="A56" s="7">
        <f t="shared" si="5"/>
        <v>0.22500000000000028</v>
      </c>
      <c r="B56" s="7">
        <v>259.439163</v>
      </c>
      <c r="C56" s="7">
        <f t="shared" si="3"/>
        <v>260.8149112275115</v>
      </c>
      <c r="D56" s="7">
        <f t="shared" si="4"/>
        <v>1.8926831855010562</v>
      </c>
    </row>
    <row r="57" spans="1:4" ht="15.75">
      <c r="A57" s="7">
        <f t="shared" si="5"/>
        <v>0.22916666666666696</v>
      </c>
      <c r="B57" s="7">
        <v>237.352309</v>
      </c>
      <c r="C57" s="7">
        <f t="shared" si="3"/>
        <v>249.38687655704993</v>
      </c>
      <c r="D57" s="7">
        <f t="shared" si="4"/>
        <v>144.83081628519895</v>
      </c>
    </row>
    <row r="58" spans="1:4" ht="15.75">
      <c r="A58" s="7">
        <f t="shared" si="5"/>
        <v>0.23333333333333364</v>
      </c>
      <c r="B58" s="7">
        <v>238.841758</v>
      </c>
      <c r="C58" s="7">
        <f t="shared" si="3"/>
        <v>238.03849293189108</v>
      </c>
      <c r="D58" s="7">
        <f t="shared" si="4"/>
        <v>0.6452347696440178</v>
      </c>
    </row>
    <row r="59" spans="1:4" ht="15.75">
      <c r="A59" s="7">
        <f t="shared" si="5"/>
        <v>0.23750000000000032</v>
      </c>
      <c r="B59" s="7">
        <v>217.807532</v>
      </c>
      <c r="C59" s="7">
        <f t="shared" si="3"/>
        <v>226.82153128142838</v>
      </c>
      <c r="D59" s="7">
        <f t="shared" si="4"/>
        <v>81.25218304559115</v>
      </c>
    </row>
    <row r="60" spans="1:4" ht="15.75">
      <c r="A60" s="7">
        <f t="shared" si="5"/>
        <v>0.241666666666667</v>
      </c>
      <c r="B60" s="7">
        <v>209.919895</v>
      </c>
      <c r="C60" s="7">
        <f t="shared" si="3"/>
        <v>215.7842402693901</v>
      </c>
      <c r="D60" s="7">
        <f t="shared" si="4"/>
        <v>34.39054543861804</v>
      </c>
    </row>
    <row r="61" spans="1:4" ht="15.75">
      <c r="A61" s="7">
        <f t="shared" si="5"/>
        <v>0.24583333333333368</v>
      </c>
      <c r="B61" s="7">
        <v>200.715933</v>
      </c>
      <c r="C61" s="7">
        <f t="shared" si="3"/>
        <v>204.97115386931478</v>
      </c>
      <c r="D61" s="7">
        <f t="shared" si="4"/>
        <v>18.106904646651937</v>
      </c>
    </row>
    <row r="62" spans="1:4" ht="15.75">
      <c r="A62" s="7">
        <f t="shared" si="5"/>
        <v>0.25000000000000033</v>
      </c>
      <c r="B62" s="7">
        <v>184.063933</v>
      </c>
      <c r="C62" s="7">
        <f t="shared" si="3"/>
        <v>194.42295430602175</v>
      </c>
      <c r="D62" s="7">
        <f t="shared" si="4"/>
        <v>107.30932241861275</v>
      </c>
    </row>
    <row r="63" spans="1:4" ht="15.75">
      <c r="A63" s="7">
        <f t="shared" si="5"/>
        <v>0.254166666666667</v>
      </c>
      <c r="B63" s="7">
        <v>173.722293</v>
      </c>
      <c r="C63" s="7">
        <f t="shared" si="3"/>
        <v>184.17638741937742</v>
      </c>
      <c r="D63" s="7">
        <f t="shared" si="4"/>
        <v>109.28809012925795</v>
      </c>
    </row>
    <row r="64" spans="1:4" ht="15.75">
      <c r="A64" s="7">
        <f t="shared" si="5"/>
        <v>0.25833333333333364</v>
      </c>
      <c r="B64" s="7">
        <v>160.749956</v>
      </c>
      <c r="C64" s="7">
        <f t="shared" si="3"/>
        <v>174.26422674677218</v>
      </c>
      <c r="D64" s="7">
        <f t="shared" si="4"/>
        <v>182.6355138170624</v>
      </c>
    </row>
    <row r="65" spans="1:4" ht="15.75">
      <c r="A65" s="7">
        <f t="shared" si="5"/>
        <v>0.2625000000000003</v>
      </c>
      <c r="B65" s="7">
        <v>159.873871</v>
      </c>
      <c r="C65" s="7">
        <f t="shared" si="3"/>
        <v>164.71528200376122</v>
      </c>
      <c r="D65" s="7">
        <f t="shared" si="4"/>
        <v>23.43926050734012</v>
      </c>
    </row>
    <row r="66" spans="1:4" ht="15.75">
      <c r="A66" s="7">
        <f t="shared" si="5"/>
        <v>0.26666666666666694</v>
      </c>
      <c r="B66" s="7">
        <v>147.253243</v>
      </c>
      <c r="C66" s="7">
        <f aca="true" t="shared" si="6" ref="C66:C97">G$5+G$6*SIN(F$4*A66+G$9)+G$7*SIN(2*F$4*A66+G$10)+G$8*SIN(3*F$4*A66+G$11)</f>
        <v>155.5544471769469</v>
      </c>
      <c r="D66" s="7">
        <f aca="true" t="shared" si="7" ref="D66:D97">(B66-C66)^2</f>
        <v>68.9099907873606</v>
      </c>
    </row>
    <row r="67" spans="1:4" ht="15.75">
      <c r="A67" s="7">
        <f aca="true" t="shared" si="8" ref="A67:A98">1/240+A66</f>
        <v>0.2708333333333336</v>
      </c>
      <c r="B67" s="7">
        <v>146.90251</v>
      </c>
      <c r="C67" s="7">
        <f t="shared" si="6"/>
        <v>146.80278313385688</v>
      </c>
      <c r="D67" s="7">
        <f t="shared" si="7"/>
        <v>0.00994544783072961</v>
      </c>
    </row>
    <row r="68" spans="1:4" ht="15.75">
      <c r="A68" s="7">
        <f t="shared" si="8"/>
        <v>0.27500000000000024</v>
      </c>
      <c r="B68" s="7">
        <v>139.714905</v>
      </c>
      <c r="C68" s="7">
        <f t="shared" si="6"/>
        <v>138.47762950153003</v>
      </c>
      <c r="D68" s="7">
        <f t="shared" si="7"/>
        <v>1.5308506591140767</v>
      </c>
    </row>
    <row r="69" spans="1:4" ht="15.75">
      <c r="A69" s="7">
        <f t="shared" si="8"/>
        <v>0.2791666666666669</v>
      </c>
      <c r="B69" s="7">
        <v>129.63675</v>
      </c>
      <c r="C69" s="7">
        <f t="shared" si="6"/>
        <v>130.59274056485125</v>
      </c>
      <c r="D69" s="7">
        <f t="shared" si="7"/>
        <v>0.9139179600846089</v>
      </c>
    </row>
    <row r="70" spans="1:4" ht="15.75">
      <c r="A70" s="7">
        <f t="shared" si="8"/>
        <v>0.28333333333333355</v>
      </c>
      <c r="B70" s="7">
        <v>123.589296</v>
      </c>
      <c r="C70" s="7">
        <f t="shared" si="6"/>
        <v>123.15844007947537</v>
      </c>
      <c r="D70" s="7">
        <f t="shared" si="7"/>
        <v>0.18563682425113093</v>
      </c>
    </row>
    <row r="71" spans="1:4" ht="15.75">
      <c r="A71" s="7">
        <f t="shared" si="8"/>
        <v>0.2875000000000002</v>
      </c>
      <c r="B71" s="7">
        <v>126.83122</v>
      </c>
      <c r="C71" s="7">
        <f t="shared" si="6"/>
        <v>116.18179017087932</v>
      </c>
      <c r="D71" s="7">
        <f t="shared" si="7"/>
        <v>113.41035568536526</v>
      </c>
    </row>
    <row r="72" spans="1:4" ht="15.75">
      <c r="A72" s="7">
        <f t="shared" si="8"/>
        <v>0.29166666666666685</v>
      </c>
      <c r="B72" s="7">
        <v>116.840191</v>
      </c>
      <c r="C72" s="7">
        <f t="shared" si="6"/>
        <v>109.66676988577457</v>
      </c>
      <c r="D72" s="7">
        <f t="shared" si="7"/>
        <v>51.45797048201526</v>
      </c>
    </row>
    <row r="73" spans="1:4" ht="15.75">
      <c r="A73" s="7">
        <f t="shared" si="8"/>
        <v>0.2958333333333335</v>
      </c>
      <c r="B73" s="7">
        <v>115.175361</v>
      </c>
      <c r="C73" s="7">
        <f t="shared" si="6"/>
        <v>103.61445945704023</v>
      </c>
      <c r="D73" s="7">
        <f t="shared" si="7"/>
        <v>133.65444448600957</v>
      </c>
    </row>
    <row r="74" spans="1:4" ht="15.75">
      <c r="A74" s="7">
        <f t="shared" si="8"/>
        <v>0.30000000000000016</v>
      </c>
      <c r="B74" s="7">
        <v>111.756284</v>
      </c>
      <c r="C74" s="7">
        <f t="shared" si="6"/>
        <v>98.0232269183956</v>
      </c>
      <c r="D74" s="7">
        <f t="shared" si="7"/>
        <v>188.59685680660476</v>
      </c>
    </row>
    <row r="75" spans="1:4" ht="15.75">
      <c r="A75" s="7">
        <f t="shared" si="8"/>
        <v>0.3041666666666668</v>
      </c>
      <c r="B75" s="7">
        <v>110.792615</v>
      </c>
      <c r="C75" s="7">
        <f t="shared" si="6"/>
        <v>92.88891433837146</v>
      </c>
      <c r="D75" s="7">
        <f t="shared" si="7"/>
        <v>320.542497381198</v>
      </c>
    </row>
    <row r="76" spans="1:4" ht="15.75">
      <c r="A76" s="7">
        <f t="shared" si="8"/>
        <v>0.30833333333333346</v>
      </c>
      <c r="B76" s="7">
        <v>103.167883</v>
      </c>
      <c r="C76" s="7">
        <f t="shared" si="6"/>
        <v>88.20502161177204</v>
      </c>
      <c r="D76" s="7">
        <f t="shared" si="7"/>
        <v>223.88722092332327</v>
      </c>
    </row>
    <row r="77" spans="1:4" ht="15.75">
      <c r="A77" s="7">
        <f t="shared" si="8"/>
        <v>0.3125000000000001</v>
      </c>
      <c r="B77" s="7">
        <v>106.23525</v>
      </c>
      <c r="C77" s="7">
        <f t="shared" si="6"/>
        <v>83.9628864272583</v>
      </c>
      <c r="D77" s="7">
        <f t="shared" si="7"/>
        <v>496.0581791163913</v>
      </c>
    </row>
    <row r="78" spans="1:4" ht="15.75">
      <c r="A78" s="7">
        <f t="shared" si="8"/>
        <v>0.31666666666666676</v>
      </c>
      <c r="B78" s="7">
        <v>102.11547</v>
      </c>
      <c r="C78" s="7">
        <f t="shared" si="6"/>
        <v>80.15185969862883</v>
      </c>
      <c r="D78" s="7">
        <f t="shared" si="7"/>
        <v>482.400177470498</v>
      </c>
    </row>
    <row r="79" spans="1:4" ht="15.75">
      <c r="A79" s="7">
        <f t="shared" si="8"/>
        <v>0.3208333333333334</v>
      </c>
      <c r="B79" s="7">
        <v>95.717892</v>
      </c>
      <c r="C79" s="7">
        <f t="shared" si="6"/>
        <v>76.75947638232633</v>
      </c>
      <c r="D79" s="7">
        <f t="shared" si="7"/>
        <v>359.4215227324533</v>
      </c>
    </row>
    <row r="80" spans="1:4" ht="15.75">
      <c r="A80" s="7">
        <f t="shared" si="8"/>
        <v>0.32500000000000007</v>
      </c>
      <c r="B80" s="7">
        <v>90.108847</v>
      </c>
      <c r="C80" s="7">
        <f t="shared" si="6"/>
        <v>73.77162218358434</v>
      </c>
      <c r="D80" s="7">
        <f t="shared" si="7"/>
        <v>266.9049147021076</v>
      </c>
    </row>
    <row r="81" spans="1:4" ht="15.75">
      <c r="A81" s="7">
        <f t="shared" si="8"/>
        <v>0.3291666666666667</v>
      </c>
      <c r="B81" s="7">
        <v>88.004661</v>
      </c>
      <c r="C81" s="7">
        <f t="shared" si="6"/>
        <v>71.17269715939764</v>
      </c>
      <c r="D81" s="7">
        <f t="shared" si="7"/>
        <v>283.3150067313452</v>
      </c>
    </row>
    <row r="82" spans="1:4" ht="15.75">
      <c r="A82" s="7">
        <f t="shared" si="8"/>
        <v>0.33333333333333337</v>
      </c>
      <c r="B82" s="7">
        <v>77.224704</v>
      </c>
      <c r="C82" s="7">
        <f t="shared" si="6"/>
        <v>68.9457776416204</v>
      </c>
      <c r="D82" s="7">
        <f t="shared" si="7"/>
        <v>68.54062164747262</v>
      </c>
    </row>
    <row r="83" spans="1:4" ht="15.75">
      <c r="A83" s="7">
        <f t="shared" si="8"/>
        <v>0.3375</v>
      </c>
      <c r="B83" s="7">
        <v>71.177676</v>
      </c>
      <c r="C83" s="7">
        <f t="shared" si="6"/>
        <v>67.072778214422</v>
      </c>
      <c r="D83" s="7">
        <f t="shared" si="7"/>
        <v>16.8501858300432</v>
      </c>
    </row>
    <row r="84" spans="1:4" ht="15.75">
      <c r="A84" s="7">
        <f t="shared" si="8"/>
        <v>0.3416666666666667</v>
      </c>
      <c r="B84" s="7">
        <v>69.42398</v>
      </c>
      <c r="C84" s="7">
        <f t="shared" si="6"/>
        <v>65.53461567685763</v>
      </c>
      <c r="D84" s="7">
        <f t="shared" si="7"/>
        <v>15.127154838132736</v>
      </c>
    </row>
    <row r="85" spans="1:4" ht="15.75">
      <c r="A85" s="7">
        <f t="shared" si="8"/>
        <v>0.3458333333333333</v>
      </c>
      <c r="B85" s="7">
        <v>58.818794</v>
      </c>
      <c r="C85" s="7">
        <f t="shared" si="6"/>
        <v>64.31137699687406</v>
      </c>
      <c r="D85" s="7">
        <f t="shared" si="7"/>
        <v>30.168467977550062</v>
      </c>
    </row>
    <row r="86" spans="1:4" ht="15.75">
      <c r="A86" s="7">
        <f t="shared" si="8"/>
        <v>0.35</v>
      </c>
      <c r="B86" s="7">
        <v>51.983326</v>
      </c>
      <c r="C86" s="7">
        <f t="shared" si="6"/>
        <v>63.38249321489772</v>
      </c>
      <c r="D86" s="7">
        <f t="shared" si="7"/>
        <v>129.9410131931991</v>
      </c>
    </row>
    <row r="87" spans="1:4" ht="15.75">
      <c r="A87" s="7">
        <f t="shared" si="8"/>
        <v>0.35416666666666663</v>
      </c>
      <c r="B87" s="7">
        <v>47.425443</v>
      </c>
      <c r="C87" s="7">
        <f t="shared" si="6"/>
        <v>62.72692108436662</v>
      </c>
      <c r="D87" s="7">
        <f t="shared" si="7"/>
        <v>234.13523156635202</v>
      </c>
    </row>
    <row r="88" spans="1:4" ht="15.75">
      <c r="A88" s="7">
        <f t="shared" si="8"/>
        <v>0.3583333333333333</v>
      </c>
      <c r="B88" s="7">
        <v>49.440762</v>
      </c>
      <c r="C88" s="7">
        <f t="shared" si="6"/>
        <v>62.32333394813534</v>
      </c>
      <c r="D88" s="7">
        <f t="shared" si="7"/>
        <v>165.96065999888364</v>
      </c>
    </row>
    <row r="89" spans="1:4" ht="15.75">
      <c r="A89" s="7">
        <f t="shared" si="8"/>
        <v>0.36249999999999993</v>
      </c>
      <c r="B89" s="7">
        <v>35.768851</v>
      </c>
      <c r="C89" s="7">
        <f t="shared" si="6"/>
        <v>62.15032295230912</v>
      </c>
      <c r="D89" s="7">
        <f t="shared" si="7"/>
        <v>695.9820623704728</v>
      </c>
    </row>
    <row r="90" spans="1:4" ht="15.75">
      <c r="A90" s="7">
        <f t="shared" si="8"/>
        <v>0.3666666666666666</v>
      </c>
      <c r="B90" s="7">
        <v>42.605051</v>
      </c>
      <c r="C90" s="7">
        <f t="shared" si="6"/>
        <v>62.186609204922384</v>
      </c>
      <c r="D90" s="7">
        <f t="shared" si="7"/>
        <v>383.437421732763</v>
      </c>
    </row>
    <row r="91" spans="1:4" ht="15.75">
      <c r="A91" s="7">
        <f t="shared" si="8"/>
        <v>0.37083333333333324</v>
      </c>
      <c r="B91" s="7">
        <v>35.593072</v>
      </c>
      <c r="C91" s="7">
        <f t="shared" si="6"/>
        <v>62.411266911330934</v>
      </c>
      <c r="D91" s="7">
        <f t="shared" si="7"/>
        <v>719.2155783021365</v>
      </c>
    </row>
    <row r="92" spans="1:4" ht="15.75">
      <c r="A92" s="7">
        <f t="shared" si="8"/>
        <v>0.3749999999999999</v>
      </c>
      <c r="B92" s="7">
        <v>39.712364</v>
      </c>
      <c r="C92" s="7">
        <f t="shared" si="6"/>
        <v>62.80395687931953</v>
      </c>
      <c r="D92" s="7">
        <f t="shared" si="7"/>
        <v>533.2216617042403</v>
      </c>
    </row>
    <row r="93" spans="1:4" ht="15.75">
      <c r="A93" s="7">
        <f t="shared" si="8"/>
        <v>0.37916666666666654</v>
      </c>
      <c r="B93" s="7">
        <v>40.239028</v>
      </c>
      <c r="C93" s="7">
        <f t="shared" si="6"/>
        <v>63.34516910509916</v>
      </c>
      <c r="D93" s="7">
        <f t="shared" si="7"/>
        <v>533.8937567687532</v>
      </c>
    </row>
    <row r="94" spans="1:4" ht="15.75">
      <c r="A94" s="7">
        <f t="shared" si="8"/>
        <v>0.3833333333333332</v>
      </c>
      <c r="B94" s="7">
        <v>50.05434</v>
      </c>
      <c r="C94" s="7">
        <f t="shared" si="6"/>
        <v>64.01647244863568</v>
      </c>
      <c r="D94" s="7">
        <f t="shared" si="7"/>
        <v>194.94114251324532</v>
      </c>
    </row>
    <row r="95" spans="1:4" ht="15.75">
      <c r="A95" s="7">
        <f t="shared" si="8"/>
        <v>0.38749999999999984</v>
      </c>
      <c r="B95" s="7">
        <v>49.177674</v>
      </c>
      <c r="C95" s="7">
        <f t="shared" si="6"/>
        <v>64.80076870627424</v>
      </c>
      <c r="D95" s="7">
        <f t="shared" si="7"/>
        <v>244.0810882012141</v>
      </c>
    </row>
    <row r="96" spans="1:4" ht="15.75">
      <c r="A96" s="7">
        <f t="shared" si="8"/>
        <v>0.3916666666666665</v>
      </c>
      <c r="B96" s="7">
        <v>50.142473</v>
      </c>
      <c r="C96" s="7">
        <f t="shared" si="6"/>
        <v>65.68254771402852</v>
      </c>
      <c r="D96" s="7">
        <f t="shared" si="7"/>
        <v>241.49392211758837</v>
      </c>
    </row>
    <row r="97" spans="1:4" ht="15.75">
      <c r="A97" s="7">
        <f t="shared" si="8"/>
        <v>0.39583333333333315</v>
      </c>
      <c r="B97" s="7">
        <v>60.396865</v>
      </c>
      <c r="C97" s="7">
        <f t="shared" si="6"/>
        <v>66.64813948962588</v>
      </c>
      <c r="D97" s="7">
        <f t="shared" si="7"/>
        <v>39.07843274464728</v>
      </c>
    </row>
    <row r="98" spans="1:4" ht="15.75">
      <c r="A98" s="7">
        <f t="shared" si="8"/>
        <v>0.3999999999999998</v>
      </c>
      <c r="B98" s="7">
        <v>62.32457</v>
      </c>
      <c r="C98" s="7">
        <f aca="true" t="shared" si="9" ref="C98:C121">G$5+G$6*SIN(F$4*A98+G$9)+G$7*SIN(2*F$4*A98+G$10)+G$8*SIN(3*F$4*A98+G$11)</f>
        <v>67.68595886803853</v>
      </c>
      <c r="D98" s="7">
        <f aca="true" t="shared" si="10" ref="D98:D121">(B98-C98)^2</f>
        <v>28.74449059432741</v>
      </c>
    </row>
    <row r="99" spans="1:4" ht="15.75">
      <c r="A99" s="7">
        <f aca="true" t="shared" si="11" ref="A99:A121">1/240+A98</f>
        <v>0.40416666666666645</v>
      </c>
      <c r="B99" s="7">
        <v>70.300645</v>
      </c>
      <c r="C99" s="7">
        <f t="shared" si="9"/>
        <v>68.7867376249037</v>
      </c>
      <c r="D99" s="7">
        <f t="shared" si="10"/>
        <v>2.291915540370997</v>
      </c>
    </row>
    <row r="100" spans="1:4" ht="15.75">
      <c r="A100" s="7">
        <f t="shared" si="11"/>
        <v>0.4083333333333331</v>
      </c>
      <c r="B100" s="7">
        <v>61.097721</v>
      </c>
      <c r="C100" s="7">
        <f t="shared" si="9"/>
        <v>69.94373873397876</v>
      </c>
      <c r="D100" s="7">
        <f t="shared" si="10"/>
        <v>78.25202974986675</v>
      </c>
    </row>
    <row r="101" spans="1:4" ht="15.75">
      <c r="A101" s="7">
        <f t="shared" si="11"/>
        <v>0.41249999999999976</v>
      </c>
      <c r="B101" s="7">
        <v>79.765803</v>
      </c>
      <c r="C101" s="7">
        <f t="shared" si="9"/>
        <v>71.15294718499062</v>
      </c>
      <c r="D101" s="7">
        <f t="shared" si="10"/>
        <v>74.18128529014093</v>
      </c>
    </row>
    <row r="102" spans="1:4" ht="15.75">
      <c r="A102" s="7">
        <f t="shared" si="11"/>
        <v>0.4166666666666664</v>
      </c>
      <c r="B102" s="7">
        <v>75.471709</v>
      </c>
      <c r="C102" s="7">
        <f t="shared" si="9"/>
        <v>72.41323171019252</v>
      </c>
      <c r="D102" s="7">
        <f t="shared" si="10"/>
        <v>9.354283332268135</v>
      </c>
    </row>
    <row r="103" spans="1:4" ht="15.75">
      <c r="A103" s="7">
        <f t="shared" si="11"/>
        <v>0.42083333333333306</v>
      </c>
      <c r="B103" s="7">
        <v>86.339922</v>
      </c>
      <c r="C103" s="7">
        <f t="shared" si="9"/>
        <v>73.72647184136656</v>
      </c>
      <c r="D103" s="7">
        <f t="shared" si="10"/>
        <v>159.09912490432998</v>
      </c>
    </row>
    <row r="104" spans="1:4" ht="15.75">
      <c r="A104" s="7">
        <f t="shared" si="11"/>
        <v>0.4249999999999997</v>
      </c>
      <c r="B104" s="7">
        <v>88.881448</v>
      </c>
      <c r="C104" s="7">
        <f t="shared" si="9"/>
        <v>75.09764494976156</v>
      </c>
      <c r="D104" s="7">
        <f t="shared" si="10"/>
        <v>189.99322652776272</v>
      </c>
    </row>
    <row r="105" spans="1:4" ht="15.75">
      <c r="A105" s="7">
        <f t="shared" si="11"/>
        <v>0.42916666666666636</v>
      </c>
      <c r="B105" s="7">
        <v>90.02053</v>
      </c>
      <c r="C105" s="7">
        <f t="shared" si="9"/>
        <v>76.53486831129615</v>
      </c>
      <c r="D105" s="7">
        <f t="shared" si="10"/>
        <v>181.8630711821746</v>
      </c>
    </row>
    <row r="106" spans="1:4" ht="15.75">
      <c r="A106" s="7">
        <f t="shared" si="11"/>
        <v>0.433333333333333</v>
      </c>
      <c r="B106" s="7">
        <v>92.475144</v>
      </c>
      <c r="C106" s="7">
        <f t="shared" si="9"/>
        <v>78.04939178581834</v>
      </c>
      <c r="D106" s="7">
        <f t="shared" si="10"/>
        <v>208.10232694496696</v>
      </c>
    </row>
    <row r="107" spans="1:4" ht="15.75">
      <c r="A107" s="7">
        <f t="shared" si="11"/>
        <v>0.43749999999999967</v>
      </c>
      <c r="B107" s="7">
        <v>94.403184</v>
      </c>
      <c r="C107" s="7">
        <f t="shared" si="9"/>
        <v>79.65553739558015</v>
      </c>
      <c r="D107" s="7">
        <f t="shared" si="10"/>
        <v>217.49308036885608</v>
      </c>
    </row>
    <row r="108" spans="1:4" ht="15.75">
      <c r="A108" s="7">
        <f t="shared" si="11"/>
        <v>0.4416666666666663</v>
      </c>
      <c r="B108" s="7">
        <v>103.868464</v>
      </c>
      <c r="C108" s="7">
        <f t="shared" si="9"/>
        <v>81.37058292349988</v>
      </c>
      <c r="D108" s="7">
        <f t="shared" si="10"/>
        <v>506.1546529323423</v>
      </c>
    </row>
    <row r="109" spans="1:4" ht="15.75">
      <c r="A109" s="7">
        <f t="shared" si="11"/>
        <v>0.44583333333333297</v>
      </c>
      <c r="B109" s="7">
        <v>91.511016</v>
      </c>
      <c r="C109" s="7">
        <f t="shared" si="9"/>
        <v>83.21458761140458</v>
      </c>
      <c r="D109" s="7">
        <f t="shared" si="10"/>
        <v>68.83072400709193</v>
      </c>
    </row>
    <row r="110" spans="1:4" ht="15.75">
      <c r="A110" s="7">
        <f t="shared" si="11"/>
        <v>0.4499999999999996</v>
      </c>
      <c r="B110" s="7">
        <v>105.70944</v>
      </c>
      <c r="C110" s="7">
        <f t="shared" si="9"/>
        <v>85.2101591038082</v>
      </c>
      <c r="D110" s="7">
        <f t="shared" si="10"/>
        <v>420.2205172609743</v>
      </c>
    </row>
    <row r="111" spans="1:4" ht="15.75">
      <c r="A111" s="7">
        <f t="shared" si="11"/>
        <v>0.4541666666666663</v>
      </c>
      <c r="B111" s="7">
        <v>105.621276</v>
      </c>
      <c r="C111" s="7">
        <f t="shared" si="9"/>
        <v>87.38216193212217</v>
      </c>
      <c r="D111" s="7">
        <f t="shared" si="10"/>
        <v>332.6652819810586</v>
      </c>
    </row>
    <row r="112" spans="1:4" ht="15.75">
      <c r="A112" s="7">
        <f t="shared" si="11"/>
        <v>0.4583333333333329</v>
      </c>
      <c r="B112" s="7">
        <v>104.219198</v>
      </c>
      <c r="C112" s="7">
        <f t="shared" si="9"/>
        <v>89.75736904300872</v>
      </c>
      <c r="D112" s="7">
        <f t="shared" si="10"/>
        <v>209.14449678127158</v>
      </c>
    </row>
    <row r="113" spans="1:4" ht="15.75">
      <c r="A113" s="7">
        <f t="shared" si="11"/>
        <v>0.4624999999999996</v>
      </c>
      <c r="B113" s="7">
        <v>106.674116</v>
      </c>
      <c r="C113" s="7">
        <f t="shared" si="9"/>
        <v>92.3640591161356</v>
      </c>
      <c r="D113" s="7">
        <f t="shared" si="10"/>
        <v>204.77772801943465</v>
      </c>
    </row>
    <row r="114" spans="1:4" ht="15.75">
      <c r="A114" s="7">
        <f t="shared" si="11"/>
        <v>0.46666666666666623</v>
      </c>
      <c r="B114" s="7">
        <v>106.585617</v>
      </c>
      <c r="C114" s="7">
        <f t="shared" si="9"/>
        <v>95.23156366254364</v>
      </c>
      <c r="D114" s="7">
        <f t="shared" si="10"/>
        <v>128.914527189804</v>
      </c>
    </row>
    <row r="115" spans="1:4" ht="15.75">
      <c r="A115" s="7">
        <f t="shared" si="11"/>
        <v>0.4708333333333329</v>
      </c>
      <c r="B115" s="7">
        <v>110.266774</v>
      </c>
      <c r="C115" s="7">
        <f t="shared" si="9"/>
        <v>98.38976911595591</v>
      </c>
      <c r="D115" s="7">
        <f t="shared" si="10"/>
        <v>141.063245015607</v>
      </c>
    </row>
    <row r="116" spans="1:4" ht="15.75">
      <c r="A116" s="7">
        <f t="shared" si="11"/>
        <v>0.47499999999999953</v>
      </c>
      <c r="B116" s="7">
        <v>100.801861</v>
      </c>
      <c r="C116" s="7">
        <f t="shared" si="9"/>
        <v>101.86858029617683</v>
      </c>
      <c r="D116" s="7">
        <f t="shared" si="10"/>
        <v>1.137890056835987</v>
      </c>
    </row>
    <row r="117" spans="1:4" ht="15.75">
      <c r="A117" s="7">
        <f t="shared" si="11"/>
        <v>0.4791666666666662</v>
      </c>
      <c r="B117" s="7">
        <v>108.864879</v>
      </c>
      <c r="C117" s="7">
        <f t="shared" si="9"/>
        <v>105.69735270728832</v>
      </c>
      <c r="D117" s="7">
        <f t="shared" si="10"/>
        <v>10.03322281501983</v>
      </c>
    </row>
    <row r="118" spans="1:4" ht="15.75">
      <c r="A118" s="7">
        <f t="shared" si="11"/>
        <v>0.48333333333333284</v>
      </c>
      <c r="B118" s="7">
        <v>105.62152</v>
      </c>
      <c r="C118" s="7">
        <f t="shared" si="9"/>
        <v>109.90430210590371</v>
      </c>
      <c r="D118" s="7">
        <f t="shared" si="10"/>
        <v>18.342222566648985</v>
      </c>
    </row>
    <row r="119" spans="1:4" ht="15.75">
      <c r="A119" s="7">
        <f t="shared" si="11"/>
        <v>0.4874999999999995</v>
      </c>
      <c r="B119" s="7">
        <v>107.813137</v>
      </c>
      <c r="C119" s="7">
        <f t="shared" si="9"/>
        <v>114.51590061045644</v>
      </c>
      <c r="D119" s="7">
        <f t="shared" si="10"/>
        <v>44.9270400176591</v>
      </c>
    </row>
    <row r="120" spans="1:4" ht="15.75">
      <c r="A120" s="7">
        <f t="shared" si="11"/>
        <v>0.49166666666666614</v>
      </c>
      <c r="B120" s="7">
        <v>110.354847</v>
      </c>
      <c r="C120" s="7">
        <f t="shared" si="9"/>
        <v>119.55626929810586</v>
      </c>
      <c r="D120" s="7">
        <f t="shared" si="10"/>
        <v>84.66617230807961</v>
      </c>
    </row>
    <row r="121" spans="1:4" ht="15.75">
      <c r="A121" s="7">
        <f t="shared" si="11"/>
        <v>0.4958333333333328</v>
      </c>
      <c r="B121" s="7">
        <v>116.752211</v>
      </c>
      <c r="C121" s="7">
        <f t="shared" si="9"/>
        <v>125.04657773123657</v>
      </c>
      <c r="D121" s="7">
        <f t="shared" si="10"/>
        <v>68.79651947224393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121"/>
  <sheetViews>
    <sheetView workbookViewId="0" topLeftCell="A1">
      <selection activeCell="C3" sqref="C3"/>
    </sheetView>
  </sheetViews>
  <sheetFormatPr defaultColWidth="9.00390625" defaultRowHeight="15.75"/>
  <cols>
    <col min="1" max="2" width="9.00390625" style="7" customWidth="1"/>
    <col min="3" max="3" width="14.375" style="7" customWidth="1"/>
    <col min="4" max="4" width="9.00390625" style="7" customWidth="1"/>
    <col min="5" max="5" width="10.00390625" style="7" customWidth="1"/>
  </cols>
  <sheetData>
    <row r="1" spans="1:15" ht="15.75">
      <c r="A1" s="27" t="s">
        <v>24</v>
      </c>
      <c r="B1" s="27" t="s">
        <v>179</v>
      </c>
      <c r="C1" s="27" t="s">
        <v>183</v>
      </c>
      <c r="D1" s="27" t="s">
        <v>15</v>
      </c>
      <c r="E1" s="27" t="s">
        <v>16</v>
      </c>
      <c r="I1" t="s">
        <v>163</v>
      </c>
      <c r="J1" t="s">
        <v>164</v>
      </c>
      <c r="K1" t="s">
        <v>165</v>
      </c>
      <c r="L1" t="s">
        <v>166</v>
      </c>
      <c r="M1" t="s">
        <v>167</v>
      </c>
      <c r="O1" t="s">
        <v>168</v>
      </c>
    </row>
    <row r="2" spans="1:15" ht="16.5" thickBot="1">
      <c r="A2" s="7">
        <v>0</v>
      </c>
      <c r="B2" s="7">
        <v>120.784376</v>
      </c>
      <c r="C2" s="7">
        <f aca="true" t="shared" si="0" ref="C2:C33">G$5+G$6*SIN(F$4*A2+G$10)+G$7*SIN(2*F$4*A2+G$11)+G$8*SIN(3*F$4*A2+G$12)+G$9*SIN(4*F$4*A2+G$13)</f>
        <v>118.66589764681567</v>
      </c>
      <c r="D2" s="7">
        <f aca="true" t="shared" si="1" ref="D2:D33">(B2-C2)^2</f>
        <v>4.487950532910588</v>
      </c>
      <c r="E2" s="37">
        <f>SUM(D2:D720)</f>
        <v>2753.7016713679814</v>
      </c>
      <c r="I2">
        <f>G$5</f>
        <v>198.4788251156819</v>
      </c>
      <c r="J2">
        <f>G$6*COS(F$4*A2+G$10)</f>
        <v>168.2079185588293</v>
      </c>
      <c r="K2">
        <f>G$7*COS(2*F$4*A2+G$11)</f>
        <v>-20.124734807330466</v>
      </c>
      <c r="L2">
        <f>G$8*COS(3*F$4*A2+G$12)</f>
        <v>-11.571085321691646</v>
      </c>
      <c r="M2">
        <f>G$9*COS(4*F$4*A2+G$13)</f>
        <v>-0.9464562650624585</v>
      </c>
      <c r="O2">
        <f>SUM(I2:M2)</f>
        <v>334.0444672804266</v>
      </c>
    </row>
    <row r="3" spans="1:15" ht="15.75">
      <c r="A3" s="7">
        <f aca="true" t="shared" si="2" ref="A3:A34">1/240+A2</f>
        <v>0.004166666666666667</v>
      </c>
      <c r="B3" s="7">
        <v>123.239295</v>
      </c>
      <c r="C3" s="7">
        <f t="shared" si="0"/>
        <v>123.86233522630326</v>
      </c>
      <c r="D3" s="7">
        <f t="shared" si="1"/>
        <v>0.38817912359201767</v>
      </c>
      <c r="F3" s="24" t="s">
        <v>172</v>
      </c>
      <c r="I3">
        <f aca="true" t="shared" si="3" ref="I3:I66">G$5</f>
        <v>198.4788251156819</v>
      </c>
      <c r="J3">
        <f aca="true" t="shared" si="4" ref="J3:J66">G$6*COS(F$4*A3+G$10)</f>
        <v>169.62425094501666</v>
      </c>
      <c r="K3">
        <f aca="true" t="shared" si="5" ref="K3:K66">G$7*COS(2*F$4*A3+G$11)</f>
        <v>-16.258538905987724</v>
      </c>
      <c r="L3">
        <f aca="true" t="shared" si="6" ref="L3:L66">G$8*COS(3*F$4*A3+G$12)</f>
        <v>-11.303787723443723</v>
      </c>
      <c r="M3">
        <f aca="true" t="shared" si="7" ref="M3:M66">G$9*COS(4*F$4*A3+G$13)</f>
        <v>1.489241392399503</v>
      </c>
      <c r="O3">
        <f aca="true" t="shared" si="8" ref="O3:O66">SUM(I3:M3)</f>
        <v>342.02999082366654</v>
      </c>
    </row>
    <row r="4" spans="1:15" ht="16.5" thickBot="1">
      <c r="A4" s="7">
        <f t="shared" si="2"/>
        <v>0.008333333333333333</v>
      </c>
      <c r="B4" s="7">
        <v>134.719772</v>
      </c>
      <c r="C4" s="7">
        <f t="shared" si="0"/>
        <v>130.1044896445448</v>
      </c>
      <c r="D4" s="7">
        <f t="shared" si="1"/>
        <v>21.300831220576164</v>
      </c>
      <c r="F4" s="4">
        <f>2*PI()/(0.5)</f>
        <v>12.566370614359172</v>
      </c>
      <c r="I4">
        <f t="shared" si="3"/>
        <v>198.4788251156819</v>
      </c>
      <c r="J4">
        <f t="shared" si="4"/>
        <v>170.57565504980084</v>
      </c>
      <c r="K4">
        <f t="shared" si="5"/>
        <v>-12.214211050072972</v>
      </c>
      <c r="L4">
        <f t="shared" si="6"/>
        <v>-10.75815335632399</v>
      </c>
      <c r="M4">
        <f t="shared" si="7"/>
        <v>3.8598520548405095</v>
      </c>
      <c r="O4">
        <f t="shared" si="8"/>
        <v>349.94196781392634</v>
      </c>
    </row>
    <row r="5" spans="1:15" ht="15.75">
      <c r="A5" s="7">
        <f t="shared" si="2"/>
        <v>0.0125</v>
      </c>
      <c r="B5" s="7">
        <v>141.380621</v>
      </c>
      <c r="C5" s="7">
        <f t="shared" si="0"/>
        <v>137.40247464553917</v>
      </c>
      <c r="D5" s="7">
        <f t="shared" si="1"/>
        <v>15.825648417509901</v>
      </c>
      <c r="E5" s="27" t="s">
        <v>25</v>
      </c>
      <c r="F5" s="1" t="s">
        <v>14</v>
      </c>
      <c r="G5" s="32">
        <v>198.4788251156819</v>
      </c>
      <c r="I5">
        <f t="shared" si="3"/>
        <v>198.4788251156819</v>
      </c>
      <c r="J5">
        <f t="shared" si="4"/>
        <v>171.0595231406619</v>
      </c>
      <c r="K5">
        <f t="shared" si="5"/>
        <v>-8.036061741905648</v>
      </c>
      <c r="L5">
        <f t="shared" si="6"/>
        <v>-9.947617549307603</v>
      </c>
      <c r="M5">
        <f t="shared" si="7"/>
        <v>6.061768660859926</v>
      </c>
      <c r="O5">
        <f t="shared" si="8"/>
        <v>357.61643762599044</v>
      </c>
    </row>
    <row r="6" spans="1:15" ht="15.75">
      <c r="A6" s="7">
        <f t="shared" si="2"/>
        <v>0.016666666666666666</v>
      </c>
      <c r="B6" s="7">
        <v>142.608416</v>
      </c>
      <c r="C6" s="7">
        <f t="shared" si="0"/>
        <v>145.73794739514057</v>
      </c>
      <c r="D6" s="7">
        <f t="shared" si="1"/>
        <v>9.793966753170421</v>
      </c>
      <c r="E6" s="7">
        <v>2</v>
      </c>
      <c r="F6" s="1" t="s">
        <v>0</v>
      </c>
      <c r="G6" s="32">
        <v>-171.12590658273987</v>
      </c>
      <c r="I6">
        <f t="shared" si="3"/>
        <v>198.4788251156819</v>
      </c>
      <c r="J6">
        <f t="shared" si="4"/>
        <v>171.0745289687961</v>
      </c>
      <c r="K6">
        <f t="shared" si="5"/>
        <v>-3.7698676596399734</v>
      </c>
      <c r="L6">
        <f t="shared" si="6"/>
        <v>-8.892138383977386</v>
      </c>
      <c r="M6">
        <f t="shared" si="7"/>
        <v>7.998756888806506</v>
      </c>
      <c r="O6">
        <f t="shared" si="8"/>
        <v>364.8901049296671</v>
      </c>
    </row>
    <row r="7" spans="1:15" ht="15.75">
      <c r="A7" s="7">
        <f t="shared" si="2"/>
        <v>0.020833333333333332</v>
      </c>
      <c r="B7" s="7">
        <v>152.862503</v>
      </c>
      <c r="C7" s="7">
        <f t="shared" si="0"/>
        <v>155.06505214001777</v>
      </c>
      <c r="D7" s="7">
        <f t="shared" si="1"/>
        <v>4.851222714192999</v>
      </c>
      <c r="E7" s="7">
        <v>4</v>
      </c>
      <c r="F7" s="1" t="s">
        <v>2</v>
      </c>
      <c r="G7" s="32">
        <v>-41.18418122059751</v>
      </c>
      <c r="I7">
        <f t="shared" si="3"/>
        <v>198.4788251156819</v>
      </c>
      <c r="J7">
        <f t="shared" si="4"/>
        <v>170.6206314042715</v>
      </c>
      <c r="K7">
        <f t="shared" si="5"/>
        <v>0.5376298816002505</v>
      </c>
      <c r="L7">
        <f t="shared" si="6"/>
        <v>-7.617705260318302</v>
      </c>
      <c r="M7">
        <f t="shared" si="7"/>
        <v>9.586161058418215</v>
      </c>
      <c r="O7">
        <f t="shared" si="8"/>
        <v>371.60554219965354</v>
      </c>
    </row>
    <row r="8" spans="1:15" ht="15.75">
      <c r="A8" s="7">
        <f t="shared" si="2"/>
        <v>0.024999999999999998</v>
      </c>
      <c r="B8" s="7">
        <v>161.539037</v>
      </c>
      <c r="C8" s="7">
        <f t="shared" si="0"/>
        <v>165.3123370581864</v>
      </c>
      <c r="D8" s="7">
        <f t="shared" si="1"/>
        <v>14.237793329109332</v>
      </c>
      <c r="E8" s="7">
        <v>6</v>
      </c>
      <c r="F8" s="1" t="s">
        <v>4</v>
      </c>
      <c r="G8" s="32">
        <v>-11.598571316973295</v>
      </c>
      <c r="I8">
        <f t="shared" si="3"/>
        <v>198.4788251156819</v>
      </c>
      <c r="J8">
        <f t="shared" si="4"/>
        <v>169.69907454876252</v>
      </c>
      <c r="K8">
        <f t="shared" si="5"/>
        <v>4.839237037351367</v>
      </c>
      <c r="L8">
        <f t="shared" si="6"/>
        <v>-6.155698951435918</v>
      </c>
      <c r="M8">
        <f t="shared" si="7"/>
        <v>10.754603990272752</v>
      </c>
      <c r="O8">
        <f t="shared" si="8"/>
        <v>377.6160417406327</v>
      </c>
    </row>
    <row r="9" spans="1:15" ht="15.75">
      <c r="A9" s="7">
        <f t="shared" si="2"/>
        <v>0.029166666666666664</v>
      </c>
      <c r="B9" s="7">
        <v>169.865968</v>
      </c>
      <c r="C9" s="7">
        <f t="shared" si="0"/>
        <v>176.3855436964793</v>
      </c>
      <c r="D9" s="7">
        <f t="shared" si="1"/>
        <v>42.50486726212328</v>
      </c>
      <c r="E9" s="7">
        <v>8</v>
      </c>
      <c r="F9" s="1" t="s">
        <v>6</v>
      </c>
      <c r="G9" s="32">
        <v>-11.654077712185703</v>
      </c>
      <c r="I9">
        <f t="shared" si="3"/>
        <v>198.4788251156819</v>
      </c>
      <c r="J9">
        <f t="shared" si="4"/>
        <v>168.3123843255534</v>
      </c>
      <c r="K9">
        <f t="shared" si="5"/>
        <v>9.087824499445809</v>
      </c>
      <c r="L9">
        <f t="shared" si="6"/>
        <v>-4.542118904775608</v>
      </c>
      <c r="M9">
        <f t="shared" si="7"/>
        <v>11.453019121436784</v>
      </c>
      <c r="O9">
        <f t="shared" si="8"/>
        <v>382.78993415734226</v>
      </c>
    </row>
    <row r="10" spans="1:15" ht="15.75">
      <c r="A10" s="7">
        <f t="shared" si="2"/>
        <v>0.03333333333333333</v>
      </c>
      <c r="B10" s="7">
        <v>181.522926</v>
      </c>
      <c r="C10" s="7">
        <f t="shared" si="0"/>
        <v>188.17113413832496</v>
      </c>
      <c r="D10" s="7">
        <f t="shared" si="1"/>
        <v>44.19867145049005</v>
      </c>
      <c r="F10" s="2" t="s">
        <v>1</v>
      </c>
      <c r="G10" s="32">
        <v>2.956658157002315</v>
      </c>
      <c r="I10">
        <f t="shared" si="3"/>
        <v>198.4788251156819</v>
      </c>
      <c r="J10">
        <f t="shared" si="4"/>
        <v>166.46436155615834</v>
      </c>
      <c r="K10">
        <f t="shared" si="5"/>
        <v>13.236843854574794</v>
      </c>
      <c r="L10">
        <f t="shared" si="6"/>
        <v>-2.8166968162513286</v>
      </c>
      <c r="M10">
        <f t="shared" si="7"/>
        <v>11.65088235931083</v>
      </c>
      <c r="O10">
        <f t="shared" si="8"/>
        <v>387.0142160694745</v>
      </c>
    </row>
    <row r="11" spans="1:15" ht="15.75">
      <c r="A11" s="7">
        <f t="shared" si="2"/>
        <v>0.0375</v>
      </c>
      <c r="B11" s="7">
        <v>198.262204</v>
      </c>
      <c r="C11" s="7">
        <f t="shared" si="0"/>
        <v>200.5403930569945</v>
      </c>
      <c r="D11" s="7">
        <f t="shared" si="1"/>
        <v>5.190145379409517</v>
      </c>
      <c r="F11" s="2" t="s">
        <v>3</v>
      </c>
      <c r="G11" s="32">
        <v>1.0602522031722599</v>
      </c>
      <c r="I11">
        <f t="shared" si="3"/>
        <v>198.4788251156819</v>
      </c>
      <c r="J11">
        <f t="shared" si="4"/>
        <v>164.16007154253373</v>
      </c>
      <c r="K11">
        <f t="shared" si="5"/>
        <v>17.240837578445383</v>
      </c>
      <c r="L11">
        <f t="shared" si="6"/>
        <v>-1.0219183040301567</v>
      </c>
      <c r="M11">
        <f t="shared" si="7"/>
        <v>11.339546130946632</v>
      </c>
      <c r="O11">
        <f t="shared" si="8"/>
        <v>390.1973620635775</v>
      </c>
    </row>
    <row r="12" spans="1:15" ht="15.75">
      <c r="A12" s="7">
        <f t="shared" si="2"/>
        <v>0.041666666666666664</v>
      </c>
      <c r="B12" s="7">
        <v>211.058794</v>
      </c>
      <c r="C12" s="7">
        <f t="shared" si="0"/>
        <v>213.3539212275169</v>
      </c>
      <c r="D12" s="7">
        <f t="shared" si="1"/>
        <v>5.267608990489413</v>
      </c>
      <c r="F12" s="2" t="s">
        <v>5</v>
      </c>
      <c r="G12" s="32">
        <v>-25.063883247592692</v>
      </c>
      <c r="I12">
        <f t="shared" si="3"/>
        <v>198.4788251156819</v>
      </c>
      <c r="J12">
        <f t="shared" si="4"/>
        <v>161.40583018343773</v>
      </c>
      <c r="K12">
        <f t="shared" si="5"/>
        <v>21.055937077929332</v>
      </c>
      <c r="L12">
        <f t="shared" si="6"/>
        <v>0.798023228388643</v>
      </c>
      <c r="M12">
        <f t="shared" si="7"/>
        <v>10.532617323480686</v>
      </c>
      <c r="O12">
        <f t="shared" si="8"/>
        <v>392.27123292891827</v>
      </c>
    </row>
    <row r="13" spans="1:15" ht="15.75">
      <c r="A13" s="7">
        <f t="shared" si="2"/>
        <v>0.04583333333333333</v>
      </c>
      <c r="B13" s="7">
        <v>225.345351</v>
      </c>
      <c r="C13" s="7">
        <f t="shared" si="0"/>
        <v>226.4663247060679</v>
      </c>
      <c r="D13" s="7">
        <f t="shared" si="1"/>
        <v>1.2565820496956035</v>
      </c>
      <c r="F13" s="2" t="s">
        <v>7</v>
      </c>
      <c r="G13" s="32">
        <v>-17.360061588317123</v>
      </c>
      <c r="I13">
        <f t="shared" si="3"/>
        <v>198.4788251156819</v>
      </c>
      <c r="J13">
        <f t="shared" si="4"/>
        <v>158.20918666299062</v>
      </c>
      <c r="K13">
        <f t="shared" si="5"/>
        <v>24.640343324549377</v>
      </c>
      <c r="L13">
        <f t="shared" si="6"/>
        <v>2.598314780437223</v>
      </c>
      <c r="M13">
        <f t="shared" si="7"/>
        <v>9.26536259787327</v>
      </c>
      <c r="O13">
        <f t="shared" si="8"/>
        <v>393.19203248153235</v>
      </c>
    </row>
    <row r="14" spans="1:15" ht="15.75">
      <c r="A14" s="7">
        <f t="shared" si="2"/>
        <v>0.049999999999999996</v>
      </c>
      <c r="B14" s="7">
        <v>244.3638</v>
      </c>
      <c r="C14" s="7">
        <f t="shared" si="0"/>
        <v>239.73090018546858</v>
      </c>
      <c r="D14" s="7">
        <f t="shared" si="1"/>
        <v>21.463760691485202</v>
      </c>
      <c r="I14">
        <f t="shared" si="3"/>
        <v>198.4788251156819</v>
      </c>
      <c r="J14">
        <f t="shared" si="4"/>
        <v>154.57890275888596</v>
      </c>
      <c r="K14">
        <f t="shared" si="5"/>
        <v>27.954784813382318</v>
      </c>
      <c r="L14">
        <f t="shared" si="6"/>
        <v>4.334627199279119</v>
      </c>
      <c r="M14">
        <f t="shared" si="7"/>
        <v>7.593167066596264</v>
      </c>
      <c r="O14">
        <f t="shared" si="8"/>
        <v>392.94030695382554</v>
      </c>
    </row>
    <row r="15" spans="1:15" ht="15.75">
      <c r="A15" s="7">
        <f t="shared" si="2"/>
        <v>0.05416666666666666</v>
      </c>
      <c r="B15" s="7">
        <v>256.195896</v>
      </c>
      <c r="C15" s="7">
        <f t="shared" si="0"/>
        <v>253.00412206394378</v>
      </c>
      <c r="D15" s="7">
        <f t="shared" si="1"/>
        <v>10.18742085888783</v>
      </c>
      <c r="I15">
        <f t="shared" si="3"/>
        <v>198.4788251156819</v>
      </c>
      <c r="J15">
        <f t="shared" si="4"/>
        <v>150.524928826967</v>
      </c>
      <c r="K15">
        <f t="shared" si="5"/>
        <v>30.962947829885042</v>
      </c>
      <c r="L15">
        <f t="shared" si="6"/>
        <v>5.96420671067186</v>
      </c>
      <c r="M15">
        <f t="shared" si="7"/>
        <v>5.589113698450911</v>
      </c>
      <c r="O15">
        <f t="shared" si="8"/>
        <v>391.5200221816567</v>
      </c>
    </row>
    <row r="16" spans="1:15" ht="15.75">
      <c r="A16" s="7">
        <f t="shared" si="2"/>
        <v>0.05833333333333333</v>
      </c>
      <c r="B16" s="7">
        <v>269.167958</v>
      </c>
      <c r="C16" s="7">
        <f t="shared" si="0"/>
        <v>266.14975020315995</v>
      </c>
      <c r="D16" s="7">
        <f t="shared" si="1"/>
        <v>9.109578304906037</v>
      </c>
      <c r="H16" s="1"/>
      <c r="I16">
        <f t="shared" si="3"/>
        <v>198.4788251156819</v>
      </c>
      <c r="J16">
        <f t="shared" si="4"/>
        <v>146.05837652799283</v>
      </c>
      <c r="K16">
        <f t="shared" si="5"/>
        <v>33.63187431055016</v>
      </c>
      <c r="L16">
        <f t="shared" si="6"/>
        <v>7.446927658780596</v>
      </c>
      <c r="M16">
        <f t="shared" si="7"/>
        <v>3.3407892421401484</v>
      </c>
      <c r="O16">
        <f t="shared" si="8"/>
        <v>388.9567928551457</v>
      </c>
    </row>
    <row r="17" spans="1:15" ht="15.75">
      <c r="A17" s="7">
        <f t="shared" si="2"/>
        <v>0.06249999999999999</v>
      </c>
      <c r="B17" s="7">
        <v>284.330021</v>
      </c>
      <c r="C17" s="7">
        <f t="shared" si="0"/>
        <v>279.04239851568565</v>
      </c>
      <c r="D17" s="7">
        <f t="shared" si="1"/>
        <v>27.958951536626557</v>
      </c>
      <c r="H17" s="1"/>
      <c r="I17">
        <f t="shared" si="3"/>
        <v>198.4788251156819</v>
      </c>
      <c r="J17">
        <f t="shared" si="4"/>
        <v>141.1914883713487</v>
      </c>
      <c r="K17">
        <f t="shared" si="5"/>
        <v>35.93232293834672</v>
      </c>
      <c r="L17">
        <f t="shared" si="6"/>
        <v>8.746280532994255</v>
      </c>
      <c r="M17">
        <f t="shared" si="7"/>
        <v>0.9464562650624598</v>
      </c>
      <c r="O17">
        <f t="shared" si="8"/>
        <v>385.29537322343407</v>
      </c>
    </row>
    <row r="18" spans="1:15" ht="15.75">
      <c r="A18" s="7">
        <f t="shared" si="2"/>
        <v>0.06666666666666667</v>
      </c>
      <c r="B18" s="7">
        <v>300.018259</v>
      </c>
      <c r="C18" s="7">
        <f t="shared" si="0"/>
        <v>291.57043239173277</v>
      </c>
      <c r="D18" s="7">
        <f t="shared" si="1"/>
        <v>71.3657744033479</v>
      </c>
      <c r="H18" s="1"/>
      <c r="I18">
        <f t="shared" si="3"/>
        <v>198.4788251156819</v>
      </c>
      <c r="J18">
        <f t="shared" si="4"/>
        <v>135.93760415917876</v>
      </c>
      <c r="K18">
        <f t="shared" si="5"/>
        <v>37.839089516708775</v>
      </c>
      <c r="L18">
        <f t="shared" si="6"/>
        <v>9.830270953244707</v>
      </c>
      <c r="M18">
        <f t="shared" si="7"/>
        <v>-1.489241392399481</v>
      </c>
      <c r="O18">
        <f t="shared" si="8"/>
        <v>380.5965483524147</v>
      </c>
    </row>
    <row r="19" spans="1:15" ht="15.75">
      <c r="A19" s="7">
        <f t="shared" si="2"/>
        <v>0.07083333333333333</v>
      </c>
      <c r="B19" s="7">
        <v>308.871335</v>
      </c>
      <c r="C19" s="7">
        <f t="shared" si="0"/>
        <v>303.6380962427175</v>
      </c>
      <c r="D19" s="7">
        <f t="shared" si="1"/>
        <v>27.38678789072361</v>
      </c>
      <c r="H19" s="1"/>
      <c r="I19">
        <f t="shared" si="3"/>
        <v>198.4788251156819</v>
      </c>
      <c r="J19">
        <f t="shared" si="4"/>
        <v>130.31112442291553</v>
      </c>
      <c r="K19">
        <f t="shared" si="5"/>
        <v>39.331283111987226</v>
      </c>
      <c r="L19">
        <f t="shared" si="6"/>
        <v>10.672207477827437</v>
      </c>
      <c r="M19">
        <f t="shared" si="7"/>
        <v>-3.859852054840508</v>
      </c>
      <c r="O19">
        <f t="shared" si="8"/>
        <v>374.9335880735715</v>
      </c>
    </row>
    <row r="20" spans="1:15" ht="15.75">
      <c r="A20" s="7">
        <f t="shared" si="2"/>
        <v>0.075</v>
      </c>
      <c r="B20" s="7">
        <v>320.002056</v>
      </c>
      <c r="C20" s="7">
        <f t="shared" si="0"/>
        <v>315.16680956847586</v>
      </c>
      <c r="D20" s="7">
        <f t="shared" si="1"/>
        <v>23.3796080535668</v>
      </c>
      <c r="F20" s="2"/>
      <c r="H20" s="1"/>
      <c r="I20">
        <f t="shared" si="3"/>
        <v>198.4788251156819</v>
      </c>
      <c r="J20">
        <f t="shared" si="4"/>
        <v>124.32747095242424</v>
      </c>
      <c r="K20">
        <f t="shared" si="5"/>
        <v>40.39255493889062</v>
      </c>
      <c r="L20">
        <f t="shared" si="6"/>
        <v>11.251358835280092</v>
      </c>
      <c r="M20">
        <f t="shared" si="7"/>
        <v>-6.061768660859924</v>
      </c>
      <c r="O20">
        <f t="shared" si="8"/>
        <v>368.3884411814169</v>
      </c>
    </row>
    <row r="21" spans="1:15" ht="15.75">
      <c r="A21" s="7">
        <f t="shared" si="2"/>
        <v>0.07916666666666666</v>
      </c>
      <c r="B21" s="7">
        <v>329.028866</v>
      </c>
      <c r="C21" s="7">
        <f t="shared" si="0"/>
        <v>326.09560924976876</v>
      </c>
      <c r="D21" s="7">
        <f t="shared" si="1"/>
        <v>8.60399516277712</v>
      </c>
      <c r="F21" s="2"/>
      <c r="H21" s="1"/>
      <c r="I21">
        <f t="shared" si="3"/>
        <v>198.4788251156819</v>
      </c>
      <c r="J21">
        <f t="shared" si="4"/>
        <v>118.00304452594894</v>
      </c>
      <c r="K21">
        <f t="shared" si="5"/>
        <v>41.011277481197986</v>
      </c>
      <c r="L21">
        <f t="shared" si="6"/>
        <v>11.553464397089027</v>
      </c>
      <c r="M21">
        <f t="shared" si="7"/>
        <v>-7.998756888806491</v>
      </c>
      <c r="O21">
        <f t="shared" si="8"/>
        <v>361.04785463111136</v>
      </c>
    </row>
    <row r="22" spans="1:15" ht="15.75">
      <c r="A22" s="7">
        <f t="shared" si="2"/>
        <v>0.08333333333333333</v>
      </c>
      <c r="B22" s="7">
        <v>335.076718</v>
      </c>
      <c r="C22" s="7">
        <f t="shared" si="0"/>
        <v>336.3807554479262</v>
      </c>
      <c r="D22" s="7">
        <f t="shared" si="1"/>
        <v>1.7005136655938542</v>
      </c>
      <c r="F22" s="2"/>
      <c r="H22" s="1"/>
      <c r="I22">
        <f t="shared" si="3"/>
        <v>198.4788251156819</v>
      </c>
      <c r="J22">
        <f t="shared" si="4"/>
        <v>111.35517995671907</v>
      </c>
      <c r="K22">
        <f t="shared" si="5"/>
        <v>41.1806718852598</v>
      </c>
      <c r="L22">
        <f t="shared" si="6"/>
        <v>11.571085321691646</v>
      </c>
      <c r="M22">
        <f t="shared" si="7"/>
        <v>-9.586161058418215</v>
      </c>
      <c r="O22">
        <f t="shared" si="8"/>
        <v>352.9996012209342</v>
      </c>
    </row>
    <row r="23" spans="1:15" ht="15.75">
      <c r="A23" s="7">
        <f t="shared" si="2"/>
        <v>0.0875</v>
      </c>
      <c r="B23" s="7">
        <v>345.244136</v>
      </c>
      <c r="C23" s="7">
        <f t="shared" si="0"/>
        <v>345.9945567742934</v>
      </c>
      <c r="D23" s="7">
        <f t="shared" si="1"/>
        <v>0.5631313384910889</v>
      </c>
      <c r="F23" s="2"/>
      <c r="H23" s="1"/>
      <c r="I23">
        <f t="shared" si="3"/>
        <v>198.4788251156819</v>
      </c>
      <c r="J23">
        <f t="shared" si="4"/>
        <v>104.40209857943145</v>
      </c>
      <c r="K23">
        <f t="shared" si="5"/>
        <v>40.898882230537104</v>
      </c>
      <c r="L23">
        <f t="shared" si="6"/>
        <v>11.303787723443723</v>
      </c>
      <c r="M23">
        <f t="shared" si="7"/>
        <v>-10.754603990272752</v>
      </c>
      <c r="O23">
        <f t="shared" si="8"/>
        <v>344.3289896588214</v>
      </c>
    </row>
    <row r="24" spans="1:15" ht="15.75">
      <c r="A24" s="7">
        <f t="shared" si="2"/>
        <v>0.09166666666666666</v>
      </c>
      <c r="B24" s="7">
        <v>350.414528</v>
      </c>
      <c r="C24" s="7">
        <f t="shared" si="0"/>
        <v>354.92350556312556</v>
      </c>
      <c r="D24" s="7">
        <f t="shared" si="1"/>
        <v>20.33087866476954</v>
      </c>
      <c r="F24" s="2"/>
      <c r="H24" s="1"/>
      <c r="I24">
        <f t="shared" si="3"/>
        <v>198.4788251156819</v>
      </c>
      <c r="J24">
        <f t="shared" si="4"/>
        <v>97.16285830683849</v>
      </c>
      <c r="K24">
        <f t="shared" si="5"/>
        <v>40.16899586345531</v>
      </c>
      <c r="L24">
        <f t="shared" si="6"/>
        <v>10.758153356324005</v>
      </c>
      <c r="M24">
        <f t="shared" si="7"/>
        <v>-11.453019121436784</v>
      </c>
      <c r="O24">
        <f t="shared" si="8"/>
        <v>335.11581352086284</v>
      </c>
    </row>
    <row r="25" spans="1:15" ht="15.75">
      <c r="A25" s="7">
        <f t="shared" si="2"/>
        <v>0.09583333333333333</v>
      </c>
      <c r="B25" s="7">
        <v>358.916017</v>
      </c>
      <c r="C25" s="7">
        <f t="shared" si="0"/>
        <v>363.16584458231137</v>
      </c>
      <c r="D25" s="7">
        <f t="shared" si="1"/>
        <v>18.061034479374374</v>
      </c>
      <c r="F25" s="2"/>
      <c r="I25">
        <f t="shared" si="3"/>
        <v>198.4788251156819</v>
      </c>
      <c r="J25">
        <f t="shared" si="4"/>
        <v>89.65730139333408</v>
      </c>
      <c r="K25">
        <f t="shared" si="5"/>
        <v>38.999009571790694</v>
      </c>
      <c r="L25">
        <f t="shared" si="6"/>
        <v>9.947617549307603</v>
      </c>
      <c r="M25">
        <f t="shared" si="7"/>
        <v>-11.65088235931083</v>
      </c>
      <c r="O25">
        <f t="shared" si="8"/>
        <v>325.4318712708034</v>
      </c>
    </row>
    <row r="26" spans="1:15" ht="15.75">
      <c r="A26" s="7">
        <f t="shared" si="2"/>
        <v>0.09999999999999999</v>
      </c>
      <c r="B26" s="7">
        <v>359.705372</v>
      </c>
      <c r="C26" s="7">
        <f t="shared" si="0"/>
        <v>370.72871100510423</v>
      </c>
      <c r="D26" s="7">
        <f t="shared" si="1"/>
        <v>121.51400282145208</v>
      </c>
      <c r="I26">
        <f t="shared" si="3"/>
        <v>198.4788251156819</v>
      </c>
      <c r="J26">
        <f t="shared" si="4"/>
        <v>81.90600004871304</v>
      </c>
      <c r="K26">
        <f t="shared" si="5"/>
        <v>37.40174197019013</v>
      </c>
      <c r="L26">
        <f t="shared" si="6"/>
        <v>8.892138383977386</v>
      </c>
      <c r="M26">
        <f t="shared" si="7"/>
        <v>-11.339546130946632</v>
      </c>
      <c r="O26">
        <f t="shared" si="8"/>
        <v>315.33915938761584</v>
      </c>
    </row>
    <row r="27" spans="1:15" ht="15.75">
      <c r="A27" s="7">
        <f t="shared" si="2"/>
        <v>0.10416666666666666</v>
      </c>
      <c r="B27" s="7">
        <v>375.305844</v>
      </c>
      <c r="C27" s="7">
        <f t="shared" si="0"/>
        <v>377.6250208787741</v>
      </c>
      <c r="D27" s="7">
        <f t="shared" si="1"/>
        <v>5.378581395040382</v>
      </c>
      <c r="I27">
        <f t="shared" si="3"/>
        <v>198.4788251156819</v>
      </c>
      <c r="J27">
        <f t="shared" si="4"/>
        <v>73.93020005117486</v>
      </c>
      <c r="K27">
        <f t="shared" si="5"/>
        <v>35.39469305674649</v>
      </c>
      <c r="L27">
        <f t="shared" si="6"/>
        <v>7.617705260318304</v>
      </c>
      <c r="M27">
        <f t="shared" si="7"/>
        <v>-10.532617323480686</v>
      </c>
      <c r="O27">
        <f t="shared" si="8"/>
        <v>304.8888061604409</v>
      </c>
    </row>
    <row r="28" spans="1:15" ht="15.75">
      <c r="A28" s="7">
        <f t="shared" si="2"/>
        <v>0.10833333333333332</v>
      </c>
      <c r="B28" s="7">
        <v>374.428873</v>
      </c>
      <c r="C28" s="7">
        <f t="shared" si="0"/>
        <v>383.87026692257047</v>
      </c>
      <c r="D28" s="7">
        <f t="shared" si="1"/>
        <v>89.13991920115033</v>
      </c>
      <c r="I28">
        <f t="shared" si="3"/>
        <v>198.4788251156819</v>
      </c>
      <c r="J28">
        <f t="shared" si="4"/>
        <v>65.75176251412147</v>
      </c>
      <c r="K28">
        <f t="shared" si="5"/>
        <v>32.99985247935741</v>
      </c>
      <c r="L28">
        <f t="shared" si="6"/>
        <v>6.155698951435884</v>
      </c>
      <c r="M28">
        <f t="shared" si="7"/>
        <v>-9.265362597873272</v>
      </c>
      <c r="O28">
        <f t="shared" si="8"/>
        <v>294.1207764627234</v>
      </c>
    </row>
    <row r="29" spans="1:15" ht="15.75">
      <c r="A29" s="7">
        <f t="shared" si="2"/>
        <v>0.11249999999999999</v>
      </c>
      <c r="B29" s="7">
        <v>386.524759</v>
      </c>
      <c r="C29" s="7">
        <f t="shared" si="0"/>
        <v>389.47940388320444</v>
      </c>
      <c r="D29" s="7">
        <f t="shared" si="1"/>
        <v>8.729926385846081</v>
      </c>
      <c r="I29">
        <f t="shared" si="3"/>
        <v>198.4788251156819</v>
      </c>
      <c r="J29">
        <f t="shared" si="4"/>
        <v>57.39310396636585</v>
      </c>
      <c r="K29">
        <f t="shared" si="5"/>
        <v>30.243458612541424</v>
      </c>
      <c r="L29">
        <f t="shared" si="6"/>
        <v>4.5421189047756085</v>
      </c>
      <c r="M29">
        <f t="shared" si="7"/>
        <v>-7.593167066596265</v>
      </c>
      <c r="O29">
        <f t="shared" si="8"/>
        <v>283.06433953276854</v>
      </c>
    </row>
    <row r="30" spans="1:15" ht="15.75">
      <c r="A30" s="7">
        <f t="shared" si="2"/>
        <v>0.11666666666666665</v>
      </c>
      <c r="B30" s="7">
        <v>391.082185</v>
      </c>
      <c r="C30" s="7">
        <f t="shared" si="0"/>
        <v>394.4639888586469</v>
      </c>
      <c r="D30" s="7">
        <f t="shared" si="1"/>
        <v>11.43659733835938</v>
      </c>
      <c r="I30">
        <f t="shared" si="3"/>
        <v>198.4788251156819</v>
      </c>
      <c r="J30">
        <f t="shared" si="4"/>
        <v>48.87713490998416</v>
      </c>
      <c r="K30">
        <f t="shared" si="5"/>
        <v>27.155711084315847</v>
      </c>
      <c r="L30">
        <f t="shared" si="6"/>
        <v>2.81669681625133</v>
      </c>
      <c r="M30">
        <f t="shared" si="7"/>
        <v>-5.589113698450912</v>
      </c>
      <c r="O30">
        <f t="shared" si="8"/>
        <v>271.7392542277824</v>
      </c>
    </row>
    <row r="31" spans="1:15" ht="15.75">
      <c r="A31" s="7">
        <f t="shared" si="2"/>
        <v>0.12083333333333332</v>
      </c>
      <c r="B31" s="7">
        <v>400.634836</v>
      </c>
      <c r="C31" s="7">
        <f t="shared" si="0"/>
        <v>398.82972932905733</v>
      </c>
      <c r="D31" s="7">
        <f t="shared" si="1"/>
        <v>3.2584100934817566</v>
      </c>
      <c r="I31">
        <f t="shared" si="3"/>
        <v>198.4788251156819</v>
      </c>
      <c r="J31">
        <f t="shared" si="4"/>
        <v>40.22719702422234</v>
      </c>
      <c r="K31">
        <f t="shared" si="5"/>
        <v>23.770439902752596</v>
      </c>
      <c r="L31">
        <f t="shared" si="6"/>
        <v>1.0219183040301991</v>
      </c>
      <c r="M31">
        <f t="shared" si="7"/>
        <v>-3.34078924214015</v>
      </c>
      <c r="O31">
        <f t="shared" si="8"/>
        <v>260.15759110454684</v>
      </c>
    </row>
    <row r="32" spans="1:15" ht="15.75">
      <c r="A32" s="7">
        <f t="shared" si="2"/>
        <v>0.12499999999999999</v>
      </c>
      <c r="B32" s="7">
        <v>401.248687</v>
      </c>
      <c r="C32" s="7">
        <f t="shared" si="0"/>
        <v>402.5745698199938</v>
      </c>
      <c r="D32" s="7">
        <f t="shared" si="1"/>
        <v>1.7579652523547327</v>
      </c>
      <c r="I32">
        <f t="shared" si="3"/>
        <v>198.4788251156819</v>
      </c>
      <c r="J32">
        <f t="shared" si="4"/>
        <v>31.466999187575162</v>
      </c>
      <c r="K32">
        <f t="shared" si="5"/>
        <v>20.12473480733048</v>
      </c>
      <c r="L32">
        <f t="shared" si="6"/>
        <v>-0.7980232283886006</v>
      </c>
      <c r="M32">
        <f t="shared" si="7"/>
        <v>-0.9464562650624613</v>
      </c>
      <c r="O32">
        <f t="shared" si="8"/>
        <v>248.3260796171365</v>
      </c>
    </row>
    <row r="33" spans="1:15" ht="15.75">
      <c r="A33" s="7">
        <f t="shared" si="2"/>
        <v>0.12916666666666665</v>
      </c>
      <c r="B33" s="7">
        <v>403.878622</v>
      </c>
      <c r="C33" s="7">
        <f t="shared" si="0"/>
        <v>405.6874202020176</v>
      </c>
      <c r="D33" s="7">
        <f t="shared" si="1"/>
        <v>3.2717509356221486</v>
      </c>
      <c r="I33">
        <f t="shared" si="3"/>
        <v>198.4788251156819</v>
      </c>
      <c r="J33">
        <f t="shared" si="4"/>
        <v>22.62055249339929</v>
      </c>
      <c r="K33">
        <f t="shared" si="5"/>
        <v>16.258538905987745</v>
      </c>
      <c r="L33">
        <f t="shared" si="6"/>
        <v>-2.598314780437222</v>
      </c>
      <c r="M33">
        <f t="shared" si="7"/>
        <v>1.4892413923994792</v>
      </c>
      <c r="O33">
        <f t="shared" si="8"/>
        <v>236.2488431270312</v>
      </c>
    </row>
    <row r="34" spans="1:15" ht="15.75">
      <c r="A34" s="7">
        <f t="shared" si="2"/>
        <v>0.13333333333333333</v>
      </c>
      <c r="B34" s="7">
        <v>413.781822</v>
      </c>
      <c r="C34" s="7">
        <f aca="true" t="shared" si="9" ref="C34:C65">G$5+G$6*SIN(F$4*A34+G$10)+G$7*SIN(2*F$4*A34+G$11)+G$8*SIN(3*F$4*A34+G$12)+G$9*SIN(4*F$4*A34+G$13)</f>
        <v>408.14759591109726</v>
      </c>
      <c r="D34" s="7">
        <f aca="true" t="shared" si="10" ref="D34:D65">(B34-C34)^2</f>
        <v>31.74450362087206</v>
      </c>
      <c r="I34">
        <f t="shared" si="3"/>
        <v>198.4788251156819</v>
      </c>
      <c r="J34">
        <f t="shared" si="4"/>
        <v>13.712104437174183</v>
      </c>
      <c r="K34">
        <f t="shared" si="5"/>
        <v>12.21421105007298</v>
      </c>
      <c r="L34">
        <f t="shared" si="6"/>
        <v>-4.334627199279117</v>
      </c>
      <c r="M34">
        <f t="shared" si="7"/>
        <v>3.859852054840507</v>
      </c>
      <c r="O34">
        <f t="shared" si="8"/>
        <v>223.93036545849046</v>
      </c>
    </row>
    <row r="35" spans="1:15" ht="15.75">
      <c r="A35" s="7">
        <f aca="true" t="shared" si="11" ref="A35:A66">1/240+A34</f>
        <v>0.1375</v>
      </c>
      <c r="B35" s="7">
        <v>410.977269</v>
      </c>
      <c r="C35" s="7">
        <f t="shared" si="9"/>
        <v>409.9250043797652</v>
      </c>
      <c r="D35" s="7">
        <f t="shared" si="10"/>
        <v>1.107260830997846</v>
      </c>
      <c r="I35">
        <f t="shared" si="3"/>
        <v>198.4788251156819</v>
      </c>
      <c r="J35">
        <f t="shared" si="4"/>
        <v>4.766072455803476</v>
      </c>
      <c r="K35">
        <f t="shared" si="5"/>
        <v>8.036061741905625</v>
      </c>
      <c r="L35">
        <f t="shared" si="6"/>
        <v>-5.964206710671858</v>
      </c>
      <c r="M35">
        <f t="shared" si="7"/>
        <v>6.061768660859923</v>
      </c>
      <c r="O35">
        <f t="shared" si="8"/>
        <v>211.37852126357907</v>
      </c>
    </row>
    <row r="36" spans="1:15" ht="15.75">
      <c r="A36" s="7">
        <f t="shared" si="11"/>
        <v>0.1416666666666667</v>
      </c>
      <c r="B36" s="7">
        <v>417.200441</v>
      </c>
      <c r="C36" s="7">
        <f t="shared" si="9"/>
        <v>410.98107437020775</v>
      </c>
      <c r="D36" s="7">
        <f t="shared" si="10"/>
        <v>38.68052127577356</v>
      </c>
      <c r="I36">
        <f t="shared" si="3"/>
        <v>198.4788251156819</v>
      </c>
      <c r="J36">
        <f t="shared" si="4"/>
        <v>-4.193022998882955</v>
      </c>
      <c r="K36">
        <f t="shared" si="5"/>
        <v>3.7698676596399605</v>
      </c>
      <c r="L36">
        <f t="shared" si="6"/>
        <v>-7.446927658780627</v>
      </c>
      <c r="M36">
        <f t="shared" si="7"/>
        <v>7.998756888806503</v>
      </c>
      <c r="O36">
        <f t="shared" si="8"/>
        <v>198.6074990064648</v>
      </c>
    </row>
    <row r="37" spans="1:15" ht="15.75">
      <c r="A37" s="7">
        <f t="shared" si="11"/>
        <v>0.14583333333333337</v>
      </c>
      <c r="B37" s="7">
        <v>417.024846</v>
      </c>
      <c r="C37" s="7">
        <f t="shared" si="9"/>
        <v>411.27038743913863</v>
      </c>
      <c r="D37" s="7">
        <f t="shared" si="10"/>
        <v>33.11379332867099</v>
      </c>
      <c r="I37">
        <f t="shared" si="3"/>
        <v>198.4788251156819</v>
      </c>
      <c r="J37">
        <f t="shared" si="4"/>
        <v>-13.140625668982901</v>
      </c>
      <c r="K37">
        <f t="shared" si="5"/>
        <v>-0.537629881600282</v>
      </c>
      <c r="L37">
        <f t="shared" si="6"/>
        <v>-8.74628053299428</v>
      </c>
      <c r="M37">
        <f t="shared" si="7"/>
        <v>9.586161058418236</v>
      </c>
      <c r="O37">
        <f t="shared" si="8"/>
        <v>185.64045009052268</v>
      </c>
    </row>
    <row r="38" spans="1:15" ht="15.75">
      <c r="A38" s="7">
        <f t="shared" si="11"/>
        <v>0.15000000000000005</v>
      </c>
      <c r="B38" s="7">
        <v>426.490309</v>
      </c>
      <c r="C38" s="7">
        <f t="shared" si="9"/>
        <v>410.74293517518595</v>
      </c>
      <c r="D38" s="7">
        <f t="shared" si="10"/>
        <v>247.9797823784395</v>
      </c>
      <c r="I38">
        <f t="shared" si="3"/>
        <v>198.4788251156819</v>
      </c>
      <c r="J38">
        <f t="shared" si="4"/>
        <v>-22.052210797517855</v>
      </c>
      <c r="K38">
        <f t="shared" si="5"/>
        <v>-4.839237037351426</v>
      </c>
      <c r="L38">
        <f t="shared" si="6"/>
        <v>-9.830270953244728</v>
      </c>
      <c r="M38">
        <f t="shared" si="7"/>
        <v>10.754603990272766</v>
      </c>
      <c r="O38">
        <f t="shared" si="8"/>
        <v>172.51171031784062</v>
      </c>
    </row>
    <row r="39" spans="1:15" ht="15.75">
      <c r="A39" s="7">
        <f t="shared" si="11"/>
        <v>0.15416666666666673</v>
      </c>
      <c r="B39" s="7">
        <v>414.834175</v>
      </c>
      <c r="C39" s="7">
        <f t="shared" si="9"/>
        <v>409.3468937824593</v>
      </c>
      <c r="D39" s="7">
        <f t="shared" si="10"/>
        <v>30.110255160375235</v>
      </c>
      <c r="I39">
        <f t="shared" si="3"/>
        <v>198.4788251156819</v>
      </c>
      <c r="J39">
        <f t="shared" si="4"/>
        <v>-30.903352349087196</v>
      </c>
      <c r="K39">
        <f t="shared" si="5"/>
        <v>-9.087824499445857</v>
      </c>
      <c r="L39">
        <f t="shared" si="6"/>
        <v>-10.672207477827452</v>
      </c>
      <c r="M39">
        <f t="shared" si="7"/>
        <v>11.45301912143679</v>
      </c>
      <c r="O39">
        <f t="shared" si="8"/>
        <v>159.26845991075822</v>
      </c>
    </row>
    <row r="40" spans="1:15" ht="15.75">
      <c r="A40" s="7">
        <f t="shared" si="11"/>
        <v>0.1583333333333334</v>
      </c>
      <c r="B40" s="7">
        <v>407.822257</v>
      </c>
      <c r="C40" s="7">
        <f t="shared" si="9"/>
        <v>407.03178052966285</v>
      </c>
      <c r="D40" s="7">
        <f t="shared" si="10"/>
        <v>0.6248530501566407</v>
      </c>
      <c r="I40">
        <f t="shared" si="3"/>
        <v>198.4788251156819</v>
      </c>
      <c r="J40">
        <f t="shared" si="4"/>
        <v>-39.66978995993337</v>
      </c>
      <c r="K40">
        <f t="shared" si="5"/>
        <v>-13.236843854574857</v>
      </c>
      <c r="L40">
        <f t="shared" si="6"/>
        <v>-11.251358835280092</v>
      </c>
      <c r="M40">
        <f t="shared" si="7"/>
        <v>11.650882359310827</v>
      </c>
      <c r="O40">
        <f t="shared" si="8"/>
        <v>145.9717148252044</v>
      </c>
    </row>
    <row r="41" spans="1:15" ht="15.75">
      <c r="A41" s="7">
        <f t="shared" si="11"/>
        <v>0.1625000000000001</v>
      </c>
      <c r="B41" s="7">
        <v>407.909719</v>
      </c>
      <c r="C41" s="7">
        <f t="shared" si="9"/>
        <v>403.75183580711524</v>
      </c>
      <c r="D41" s="7">
        <f t="shared" si="10"/>
        <v>17.287992645673512</v>
      </c>
      <c r="I41">
        <f t="shared" si="3"/>
        <v>198.4788251156819</v>
      </c>
      <c r="J41">
        <f t="shared" si="4"/>
        <v>-48.32749543391266</v>
      </c>
      <c r="K41">
        <f t="shared" si="5"/>
        <v>-17.24083757844548</v>
      </c>
      <c r="L41">
        <f t="shared" si="6"/>
        <v>-11.553464397089032</v>
      </c>
      <c r="M41">
        <f t="shared" si="7"/>
        <v>11.339546130946617</v>
      </c>
      <c r="O41">
        <f t="shared" si="8"/>
        <v>132.69657383718138</v>
      </c>
    </row>
    <row r="42" spans="1:15" ht="15.75">
      <c r="A42" s="7">
        <f t="shared" si="11"/>
        <v>0.16666666666666677</v>
      </c>
      <c r="B42" s="7">
        <v>396.691261</v>
      </c>
      <c r="C42" s="7">
        <f t="shared" si="9"/>
        <v>399.4694610156402</v>
      </c>
      <c r="D42" s="7">
        <f t="shared" si="10"/>
        <v>7.718395326903258</v>
      </c>
      <c r="I42">
        <f t="shared" si="3"/>
        <v>198.4788251156819</v>
      </c>
      <c r="J42">
        <f t="shared" si="4"/>
        <v>-56.85273860211046</v>
      </c>
      <c r="K42">
        <f t="shared" si="5"/>
        <v>-21.055937077929404</v>
      </c>
      <c r="L42">
        <f t="shared" si="6"/>
        <v>-11.571085321691642</v>
      </c>
      <c r="M42">
        <f t="shared" si="7"/>
        <v>10.532617323480661</v>
      </c>
      <c r="O42">
        <f t="shared" si="8"/>
        <v>119.53168143743106</v>
      </c>
    </row>
    <row r="43" spans="1:15" ht="15.75">
      <c r="A43" s="7">
        <f t="shared" si="11"/>
        <v>0.17083333333333345</v>
      </c>
      <c r="B43" s="7">
        <v>389.504694</v>
      </c>
      <c r="C43" s="7">
        <f t="shared" si="9"/>
        <v>394.15853690519447</v>
      </c>
      <c r="D43" s="7">
        <f t="shared" si="10"/>
        <v>21.658253786229132</v>
      </c>
      <c r="I43">
        <f t="shared" si="3"/>
        <v>198.4788251156819</v>
      </c>
      <c r="J43">
        <f t="shared" si="4"/>
        <v>-65.22215236558544</v>
      </c>
      <c r="K43">
        <f t="shared" si="5"/>
        <v>-24.640343324549466</v>
      </c>
      <c r="L43">
        <f t="shared" si="6"/>
        <v>-11.303787723443714</v>
      </c>
      <c r="M43">
        <f t="shared" si="7"/>
        <v>9.265362597873223</v>
      </c>
      <c r="O43">
        <f t="shared" si="8"/>
        <v>106.57790429997651</v>
      </c>
    </row>
    <row r="44" spans="1:15" ht="15.75">
      <c r="A44" s="7">
        <f t="shared" si="11"/>
        <v>0.17500000000000013</v>
      </c>
      <c r="B44" s="7">
        <v>381.791219</v>
      </c>
      <c r="C44" s="7">
        <f t="shared" si="9"/>
        <v>387.80744958351966</v>
      </c>
      <c r="D44" s="7">
        <f t="shared" si="10"/>
        <v>36.19503043407711</v>
      </c>
      <c r="I44">
        <f t="shared" si="3"/>
        <v>198.4788251156819</v>
      </c>
      <c r="J44">
        <f t="shared" si="4"/>
        <v>-73.41279674296257</v>
      </c>
      <c r="K44">
        <f t="shared" si="5"/>
        <v>-27.954784813382417</v>
      </c>
      <c r="L44">
        <f t="shared" si="6"/>
        <v>-10.758153356323977</v>
      </c>
      <c r="M44">
        <f t="shared" si="7"/>
        <v>7.5931670665962026</v>
      </c>
      <c r="O44">
        <f t="shared" si="8"/>
        <v>93.94625726960915</v>
      </c>
    </row>
    <row r="45" spans="1:15" ht="15.75">
      <c r="A45" s="7">
        <f t="shared" si="11"/>
        <v>0.1791666666666668</v>
      </c>
      <c r="B45" s="7">
        <v>380.564248</v>
      </c>
      <c r="C45" s="7">
        <f t="shared" si="9"/>
        <v>380.4216621508501</v>
      </c>
      <c r="D45" s="7">
        <f t="shared" si="10"/>
        <v>0.02033072437779681</v>
      </c>
      <c r="I45">
        <f t="shared" si="3"/>
        <v>198.4788251156819</v>
      </c>
      <c r="J45">
        <f t="shared" si="4"/>
        <v>-81.40222174732803</v>
      </c>
      <c r="K45">
        <f t="shared" si="5"/>
        <v>-30.96294782988512</v>
      </c>
      <c r="L45">
        <f t="shared" si="6"/>
        <v>-9.947617549307562</v>
      </c>
      <c r="M45">
        <f t="shared" si="7"/>
        <v>5.5891136984508405</v>
      </c>
      <c r="O45">
        <f t="shared" si="8"/>
        <v>81.75515168761203</v>
      </c>
    </row>
    <row r="46" spans="1:15" ht="15.75">
      <c r="A46" s="7">
        <f t="shared" si="11"/>
        <v>0.1833333333333335</v>
      </c>
      <c r="B46" s="7">
        <v>365.139769</v>
      </c>
      <c r="C46" s="7">
        <f t="shared" si="9"/>
        <v>372.02568834177146</v>
      </c>
      <c r="D46" s="7">
        <f t="shared" si="10"/>
        <v>47.41588518138223</v>
      </c>
      <c r="I46">
        <f t="shared" si="3"/>
        <v>198.4788251156819</v>
      </c>
      <c r="J46">
        <f t="shared" si="4"/>
        <v>-89.16852892008326</v>
      </c>
      <c r="K46">
        <f t="shared" si="5"/>
        <v>-33.631874310550245</v>
      </c>
      <c r="L46">
        <f t="shared" si="6"/>
        <v>-8.892138383977334</v>
      </c>
      <c r="M46">
        <f t="shared" si="7"/>
        <v>3.340789242140052</v>
      </c>
      <c r="O46">
        <f t="shared" si="8"/>
        <v>70.1270727432111</v>
      </c>
    </row>
    <row r="47" spans="1:15" ht="15.75">
      <c r="A47" s="7">
        <f t="shared" si="11"/>
        <v>0.18750000000000017</v>
      </c>
      <c r="B47" s="7">
        <v>362.597418</v>
      </c>
      <c r="C47" s="7">
        <f t="shared" si="9"/>
        <v>362.6643498759222</v>
      </c>
      <c r="D47" s="7">
        <f t="shared" si="10"/>
        <v>0.004479876014463938</v>
      </c>
      <c r="I47">
        <f t="shared" si="3"/>
        <v>198.4788251156819</v>
      </c>
      <c r="J47">
        <f t="shared" si="4"/>
        <v>-96.69043135309701</v>
      </c>
      <c r="K47">
        <f t="shared" si="5"/>
        <v>-35.93232293834681</v>
      </c>
      <c r="L47">
        <f t="shared" si="6"/>
        <v>-7.617705260318273</v>
      </c>
      <c r="M47">
        <f t="shared" si="7"/>
        <v>0.9464562650623595</v>
      </c>
      <c r="O47">
        <f t="shared" si="8"/>
        <v>59.18482182898217</v>
      </c>
    </row>
    <row r="48" spans="1:15" ht="15.75">
      <c r="A48" s="7">
        <f t="shared" si="11"/>
        <v>0.19166666666666685</v>
      </c>
      <c r="B48" s="7">
        <v>348.748904</v>
      </c>
      <c r="C48" s="7">
        <f t="shared" si="9"/>
        <v>352.40323032643664</v>
      </c>
      <c r="D48" s="7">
        <f t="shared" si="10"/>
        <v>13.354100900088055</v>
      </c>
      <c r="I48">
        <f t="shared" si="3"/>
        <v>198.4788251156819</v>
      </c>
      <c r="J48">
        <f t="shared" si="4"/>
        <v>-103.94731203464136</v>
      </c>
      <c r="K48">
        <f t="shared" si="5"/>
        <v>-37.83908951670884</v>
      </c>
      <c r="L48">
        <f t="shared" si="6"/>
        <v>-6.15569895143585</v>
      </c>
      <c r="M48">
        <f t="shared" si="7"/>
        <v>-1.4892413923995804</v>
      </c>
      <c r="O48">
        <f t="shared" si="8"/>
        <v>49.047483220496275</v>
      </c>
    </row>
    <row r="49" spans="1:15" ht="15.75">
      <c r="A49" s="7">
        <f t="shared" si="11"/>
        <v>0.19583333333333353</v>
      </c>
      <c r="B49" s="7">
        <v>335.690234</v>
      </c>
      <c r="C49" s="7">
        <f t="shared" si="9"/>
        <v>341.3282738335391</v>
      </c>
      <c r="D49" s="7">
        <f t="shared" si="10"/>
        <v>31.78749316457356</v>
      </c>
      <c r="I49">
        <f t="shared" si="3"/>
        <v>198.4788251156819</v>
      </c>
      <c r="J49">
        <f t="shared" si="4"/>
        <v>-110.91928035918785</v>
      </c>
      <c r="K49">
        <f t="shared" si="5"/>
        <v>-39.33128311198728</v>
      </c>
      <c r="L49">
        <f t="shared" si="6"/>
        <v>-4.542118904775534</v>
      </c>
      <c r="M49">
        <f t="shared" si="7"/>
        <v>-3.8598520548406228</v>
      </c>
      <c r="O49">
        <f t="shared" si="8"/>
        <v>39.82629068489061</v>
      </c>
    </row>
    <row r="50" spans="1:15" ht="15.75">
      <c r="A50" s="7">
        <f t="shared" si="11"/>
        <v>0.2000000000000002</v>
      </c>
      <c r="B50" s="7">
        <v>322.982175</v>
      </c>
      <c r="C50" s="7">
        <f t="shared" si="9"/>
        <v>329.54451533950794</v>
      </c>
      <c r="D50" s="7">
        <f t="shared" si="10"/>
        <v>43.06431073153338</v>
      </c>
      <c r="I50">
        <f t="shared" si="3"/>
        <v>198.4788251156819</v>
      </c>
      <c r="J50">
        <f t="shared" si="4"/>
        <v>-117.58722664617444</v>
      </c>
      <c r="K50">
        <f t="shared" si="5"/>
        <v>-40.392554938890655</v>
      </c>
      <c r="L50">
        <f t="shared" si="6"/>
        <v>-2.8166968162512513</v>
      </c>
      <c r="M50">
        <f t="shared" si="7"/>
        <v>-6.061768660860028</v>
      </c>
      <c r="O50">
        <f t="shared" si="8"/>
        <v>31.620578053505522</v>
      </c>
    </row>
    <row r="51" spans="1:15" ht="15.75">
      <c r="A51" s="7">
        <f t="shared" si="11"/>
        <v>0.20416666666666689</v>
      </c>
      <c r="B51" s="7">
        <v>311.236564</v>
      </c>
      <c r="C51" s="7">
        <f t="shared" si="9"/>
        <v>317.1739684836267</v>
      </c>
      <c r="D51" s="7">
        <f t="shared" si="10"/>
        <v>35.252772002190696</v>
      </c>
      <c r="I51">
        <f t="shared" si="3"/>
        <v>198.4788251156819</v>
      </c>
      <c r="J51">
        <f t="shared" si="4"/>
        <v>-123.93287451831179</v>
      </c>
      <c r="K51">
        <f t="shared" si="5"/>
        <v>-41.01127748119801</v>
      </c>
      <c r="L51">
        <f t="shared" si="6"/>
        <v>-1.0219183040300774</v>
      </c>
      <c r="M51">
        <f t="shared" si="7"/>
        <v>-7.998756888806593</v>
      </c>
      <c r="O51">
        <f t="shared" si="8"/>
        <v>24.513997923335427</v>
      </c>
    </row>
    <row r="52" spans="1:15" ht="15.75">
      <c r="A52" s="7">
        <f t="shared" si="11"/>
        <v>0.20833333333333356</v>
      </c>
      <c r="B52" s="7">
        <v>303.349111</v>
      </c>
      <c r="C52" s="7">
        <f t="shared" si="9"/>
        <v>304.35273609550126</v>
      </c>
      <c r="D52" s="7">
        <f t="shared" si="10"/>
        <v>1.00726333231992</v>
      </c>
      <c r="I52">
        <f t="shared" si="3"/>
        <v>198.4788251156819</v>
      </c>
      <c r="J52">
        <f t="shared" si="4"/>
        <v>-129.93883099586293</v>
      </c>
      <c r="K52">
        <f t="shared" si="5"/>
        <v>-41.1806718852598</v>
      </c>
      <c r="L52">
        <f t="shared" si="6"/>
        <v>0.7980232283887224</v>
      </c>
      <c r="M52">
        <f t="shared" si="7"/>
        <v>-9.586161058418295</v>
      </c>
      <c r="O52">
        <f t="shared" si="8"/>
        <v>18.5711844045296</v>
      </c>
    </row>
    <row r="53" spans="1:15" ht="15.75">
      <c r="A53" s="7">
        <f t="shared" si="11"/>
        <v>0.21250000000000024</v>
      </c>
      <c r="B53" s="7">
        <v>286.434084</v>
      </c>
      <c r="C53" s="7">
        <f t="shared" si="9"/>
        <v>291.2274446055489</v>
      </c>
      <c r="D53" s="7">
        <f t="shared" si="10"/>
        <v>22.976305894828233</v>
      </c>
      <c r="I53">
        <f t="shared" si="3"/>
        <v>198.4788251156819</v>
      </c>
      <c r="J53">
        <f t="shared" si="4"/>
        <v>-135.58863416959178</v>
      </c>
      <c r="K53">
        <f t="shared" si="5"/>
        <v>-40.89888223053707</v>
      </c>
      <c r="L53">
        <f t="shared" si="6"/>
        <v>2.598314780437341</v>
      </c>
      <c r="M53">
        <f t="shared" si="7"/>
        <v>-10.754603990272805</v>
      </c>
      <c r="O53">
        <f t="shared" si="8"/>
        <v>13.835019505717582</v>
      </c>
    </row>
    <row r="54" spans="1:15" ht="15.75">
      <c r="A54" s="7">
        <f t="shared" si="11"/>
        <v>0.21666666666666692</v>
      </c>
      <c r="B54" s="7">
        <v>283.190237</v>
      </c>
      <c r="C54" s="7">
        <f t="shared" si="9"/>
        <v>277.9511359937566</v>
      </c>
      <c r="D54" s="7">
        <f t="shared" si="10"/>
        <v>27.448179353620628</v>
      </c>
      <c r="I54">
        <f t="shared" si="3"/>
        <v>198.4788251156819</v>
      </c>
      <c r="J54">
        <f t="shared" si="4"/>
        <v>-140.8667983217122</v>
      </c>
      <c r="K54">
        <f t="shared" si="5"/>
        <v>-40.168995863455244</v>
      </c>
      <c r="L54">
        <f t="shared" si="6"/>
        <v>4.334627199279231</v>
      </c>
      <c r="M54">
        <f t="shared" si="7"/>
        <v>-11.453019121436814</v>
      </c>
      <c r="O54">
        <f t="shared" si="8"/>
        <v>10.324639008356879</v>
      </c>
    </row>
    <row r="55" spans="1:15" ht="15.75">
      <c r="A55" s="7">
        <f t="shared" si="11"/>
        <v>0.2208333333333336</v>
      </c>
      <c r="B55" s="7">
        <v>264.609708</v>
      </c>
      <c r="C55" s="7">
        <f t="shared" si="9"/>
        <v>264.67877763535205</v>
      </c>
      <c r="D55" s="7">
        <f t="shared" si="10"/>
        <v>0.004770614527663302</v>
      </c>
      <c r="I55">
        <f t="shared" si="3"/>
        <v>198.4788251156819</v>
      </c>
      <c r="J55">
        <f t="shared" si="4"/>
        <v>-145.7588563711638</v>
      </c>
      <c r="K55">
        <f t="shared" si="5"/>
        <v>-38.99900957179061</v>
      </c>
      <c r="L55">
        <f t="shared" si="6"/>
        <v>5.964206710671964</v>
      </c>
      <c r="M55">
        <f t="shared" si="7"/>
        <v>-11.650882359310826</v>
      </c>
      <c r="O55">
        <f t="shared" si="8"/>
        <v>8.034283524088627</v>
      </c>
    </row>
    <row r="56" spans="1:15" ht="15.75">
      <c r="A56" s="7">
        <f t="shared" si="11"/>
        <v>0.22500000000000028</v>
      </c>
      <c r="B56" s="7">
        <v>259.439163</v>
      </c>
      <c r="C56" s="7">
        <f t="shared" si="9"/>
        <v>251.56257032729198</v>
      </c>
      <c r="D56" s="7">
        <f t="shared" si="10"/>
        <v>62.0407121317578</v>
      </c>
      <c r="I56">
        <f t="shared" si="3"/>
        <v>198.4788251156819</v>
      </c>
      <c r="J56">
        <f t="shared" si="4"/>
        <v>-150.251399526876</v>
      </c>
      <c r="K56">
        <f t="shared" si="5"/>
        <v>-37.40174197019002</v>
      </c>
      <c r="L56">
        <f t="shared" si="6"/>
        <v>7.44692765878072</v>
      </c>
      <c r="M56">
        <f t="shared" si="7"/>
        <v>-11.339546130946594</v>
      </c>
      <c r="O56">
        <f t="shared" si="8"/>
        <v>6.933065146449994</v>
      </c>
    </row>
    <row r="57" spans="1:15" ht="15.75">
      <c r="A57" s="7">
        <f t="shared" si="11"/>
        <v>0.22916666666666696</v>
      </c>
      <c r="B57" s="7">
        <v>237.352309</v>
      </c>
      <c r="C57" s="7">
        <f t="shared" si="9"/>
        <v>238.74724694044525</v>
      </c>
      <c r="D57" s="7">
        <f t="shared" si="10"/>
        <v>1.9458518576936636</v>
      </c>
      <c r="I57">
        <f t="shared" si="3"/>
        <v>198.4788251156819</v>
      </c>
      <c r="J57">
        <f t="shared" si="4"/>
        <v>-154.3321140403318</v>
      </c>
      <c r="K57">
        <f t="shared" si="5"/>
        <v>-35.39469305674632</v>
      </c>
      <c r="L57">
        <f t="shared" si="6"/>
        <v>8.746280532994362</v>
      </c>
      <c r="M57">
        <f t="shared" si="7"/>
        <v>-10.532617323480608</v>
      </c>
      <c r="O57">
        <f t="shared" si="8"/>
        <v>6.965681228117546</v>
      </c>
    </row>
    <row r="58" spans="1:15" ht="15.75">
      <c r="A58" s="7">
        <f t="shared" si="11"/>
        <v>0.23333333333333364</v>
      </c>
      <c r="B58" s="7">
        <v>238.841758</v>
      </c>
      <c r="C58" s="7">
        <f t="shared" si="9"/>
        <v>226.36555792621533</v>
      </c>
      <c r="D58" s="7">
        <f t="shared" si="10"/>
        <v>155.65556828110454</v>
      </c>
      <c r="I58">
        <f t="shared" si="3"/>
        <v>198.4788251156819</v>
      </c>
      <c r="J58">
        <f t="shared" si="4"/>
        <v>-157.98981495669668</v>
      </c>
      <c r="K58">
        <f t="shared" si="5"/>
        <v>-32.99985247935724</v>
      </c>
      <c r="L58">
        <f t="shared" si="6"/>
        <v>9.830270953244792</v>
      </c>
      <c r="M58">
        <f t="shared" si="7"/>
        <v>-9.26536259787316</v>
      </c>
      <c r="O58">
        <f t="shared" si="8"/>
        <v>8.054066034999618</v>
      </c>
    </row>
    <row r="59" spans="1:15" ht="15.75">
      <c r="A59" s="7">
        <f t="shared" si="11"/>
        <v>0.23750000000000032</v>
      </c>
      <c r="B59" s="7">
        <v>217.807532</v>
      </c>
      <c r="C59" s="7">
        <f t="shared" si="9"/>
        <v>214.53413506819928</v>
      </c>
      <c r="D59" s="7">
        <f t="shared" si="10"/>
        <v>10.71512747312245</v>
      </c>
      <c r="I59">
        <f t="shared" si="3"/>
        <v>198.4788251156819</v>
      </c>
      <c r="J59">
        <f t="shared" si="4"/>
        <v>-161.2144767720027</v>
      </c>
      <c r="K59">
        <f t="shared" si="5"/>
        <v>-30.243458612541204</v>
      </c>
      <c r="L59">
        <f t="shared" si="6"/>
        <v>10.672207477827483</v>
      </c>
      <c r="M59">
        <f t="shared" si="7"/>
        <v>-7.593167066596125</v>
      </c>
      <c r="O59">
        <f t="shared" si="8"/>
        <v>10.099930142369343</v>
      </c>
    </row>
    <row r="60" spans="1:15" ht="15.75">
      <c r="A60" s="7">
        <f t="shared" si="11"/>
        <v>0.241666666666667</v>
      </c>
      <c r="B60" s="7">
        <v>209.919895</v>
      </c>
      <c r="C60" s="7">
        <f t="shared" si="9"/>
        <v>203.34991154497143</v>
      </c>
      <c r="D60" s="7">
        <f t="shared" si="10"/>
        <v>43.16468259934906</v>
      </c>
      <c r="I60">
        <f t="shared" si="3"/>
        <v>198.4788251156819</v>
      </c>
      <c r="J60">
        <f t="shared" si="4"/>
        <v>-163.99726091235755</v>
      </c>
      <c r="K60">
        <f t="shared" si="5"/>
        <v>-27.155711084315577</v>
      </c>
      <c r="L60">
        <f t="shared" si="6"/>
        <v>11.251358835280122</v>
      </c>
      <c r="M60">
        <f t="shared" si="7"/>
        <v>-5.589113698450733</v>
      </c>
      <c r="O60">
        <f t="shared" si="8"/>
        <v>12.988098255838166</v>
      </c>
    </row>
    <row r="61" spans="1:15" ht="15.75">
      <c r="A61" s="7">
        <f t="shared" si="11"/>
        <v>0.24583333333333368</v>
      </c>
      <c r="B61" s="7">
        <v>200.715933</v>
      </c>
      <c r="C61" s="7">
        <f t="shared" si="9"/>
        <v>192.88725507119807</v>
      </c>
      <c r="D61" s="7">
        <f t="shared" si="10"/>
        <v>61.28819811291059</v>
      </c>
      <c r="I61">
        <f t="shared" si="3"/>
        <v>198.4788251156819</v>
      </c>
      <c r="J61">
        <f t="shared" si="4"/>
        <v>-166.33053995986145</v>
      </c>
      <c r="K61">
        <f t="shared" si="5"/>
        <v>-23.7704399027523</v>
      </c>
      <c r="L61">
        <f t="shared" si="6"/>
        <v>11.55346439708904</v>
      </c>
      <c r="M61">
        <f t="shared" si="7"/>
        <v>-3.340789242139935</v>
      </c>
      <c r="O61">
        <f t="shared" si="8"/>
        <v>16.59052040801725</v>
      </c>
    </row>
    <row r="62" spans="1:15" ht="15.75">
      <c r="A62" s="7">
        <f t="shared" si="11"/>
        <v>0.25000000000000033</v>
      </c>
      <c r="B62" s="7">
        <v>184.063933</v>
      </c>
      <c r="C62" s="7">
        <f t="shared" si="9"/>
        <v>183.19594247874247</v>
      </c>
      <c r="D62" s="7">
        <f t="shared" si="10"/>
        <v>0.7534075449929099</v>
      </c>
      <c r="I62">
        <f t="shared" si="3"/>
        <v>198.4788251156819</v>
      </c>
      <c r="J62">
        <f t="shared" si="4"/>
        <v>-168.20791855882948</v>
      </c>
      <c r="K62">
        <f t="shared" si="5"/>
        <v>-20.124734807330196</v>
      </c>
      <c r="L62">
        <f t="shared" si="6"/>
        <v>11.571085321691635</v>
      </c>
      <c r="M62">
        <f t="shared" si="7"/>
        <v>-0.9464562650622784</v>
      </c>
      <c r="O62">
        <f t="shared" si="8"/>
        <v>20.770800806151588</v>
      </c>
    </row>
    <row r="63" spans="1:15" ht="15.75">
      <c r="A63" s="7">
        <f t="shared" si="11"/>
        <v>0.254166666666667</v>
      </c>
      <c r="B63" s="7">
        <v>173.722293</v>
      </c>
      <c r="C63" s="7">
        <f t="shared" si="9"/>
        <v>174.3000697739755</v>
      </c>
      <c r="D63" s="7">
        <f t="shared" si="10"/>
        <v>0.33382600054553674</v>
      </c>
      <c r="I63">
        <f t="shared" si="3"/>
        <v>198.4788251156819</v>
      </c>
      <c r="J63">
        <f t="shared" si="4"/>
        <v>-169.62425094501674</v>
      </c>
      <c r="K63">
        <f t="shared" si="5"/>
        <v>-16.258538905987447</v>
      </c>
      <c r="L63">
        <f t="shared" si="6"/>
        <v>11.303787723443694</v>
      </c>
      <c r="M63">
        <f t="shared" si="7"/>
        <v>1.4892413923996612</v>
      </c>
      <c r="O63">
        <f t="shared" si="8"/>
        <v>25.38906438052107</v>
      </c>
    </row>
    <row r="64" spans="1:15" ht="15.75">
      <c r="A64" s="7">
        <f t="shared" si="11"/>
        <v>0.25833333333333364</v>
      </c>
      <c r="B64" s="7">
        <v>160.749956</v>
      </c>
      <c r="C64" s="7">
        <f t="shared" si="9"/>
        <v>166.19795291745083</v>
      </c>
      <c r="D64" s="7">
        <f t="shared" si="10"/>
        <v>29.68067041255382</v>
      </c>
      <c r="I64">
        <f t="shared" si="3"/>
        <v>198.4788251156819</v>
      </c>
      <c r="J64">
        <f t="shared" si="4"/>
        <v>-170.57565504980087</v>
      </c>
      <c r="K64">
        <f t="shared" si="5"/>
        <v>-12.214211050072702</v>
      </c>
      <c r="L64">
        <f t="shared" si="6"/>
        <v>10.758153356323954</v>
      </c>
      <c r="M64">
        <f t="shared" si="7"/>
        <v>3.8598520548406805</v>
      </c>
      <c r="O64">
        <f t="shared" si="8"/>
        <v>30.30696442697296</v>
      </c>
    </row>
    <row r="65" spans="1:15" ht="15.75">
      <c r="A65" s="7">
        <f t="shared" si="11"/>
        <v>0.2625000000000003</v>
      </c>
      <c r="B65" s="7">
        <v>159.873871</v>
      </c>
      <c r="C65" s="7">
        <f t="shared" si="9"/>
        <v>158.86303297848934</v>
      </c>
      <c r="D65" s="7">
        <f t="shared" si="10"/>
        <v>1.0217935057315954</v>
      </c>
      <c r="I65">
        <f t="shared" si="3"/>
        <v>198.4788251156819</v>
      </c>
      <c r="J65">
        <f t="shared" si="4"/>
        <v>-171.05952314066192</v>
      </c>
      <c r="K65">
        <f t="shared" si="5"/>
        <v>-8.03606174190538</v>
      </c>
      <c r="L65">
        <f t="shared" si="6"/>
        <v>9.947617549307532</v>
      </c>
      <c r="M65">
        <f t="shared" si="7"/>
        <v>6.061768660860062</v>
      </c>
      <c r="O65">
        <f t="shared" si="8"/>
        <v>35.39262644328219</v>
      </c>
    </row>
    <row r="66" spans="1:15" ht="15.75">
      <c r="A66" s="7">
        <f t="shared" si="11"/>
        <v>0.26666666666666694</v>
      </c>
      <c r="B66" s="7">
        <v>147.253243</v>
      </c>
      <c r="C66" s="7">
        <f aca="true" t="shared" si="12" ref="C66:C97">G$5+G$6*SIN(F$4*A66+G$10)+G$7*SIN(2*F$4*A66+G$11)+G$8*SIN(3*F$4*A66+G$12)+G$9*SIN(4*F$4*A66+G$13)</f>
        <v>152.2457567149355</v>
      </c>
      <c r="D66" s="7">
        <f aca="true" t="shared" si="13" ref="D66:D97">(B66-C66)^2</f>
        <v>24.92519319381919</v>
      </c>
      <c r="I66">
        <f t="shared" si="3"/>
        <v>198.4788251156819</v>
      </c>
      <c r="J66">
        <f t="shared" si="4"/>
        <v>-171.07452896879607</v>
      </c>
      <c r="K66">
        <f t="shared" si="5"/>
        <v>-3.7698676596397105</v>
      </c>
      <c r="L66">
        <f t="shared" si="6"/>
        <v>8.89213838397731</v>
      </c>
      <c r="M66">
        <f t="shared" si="7"/>
        <v>7.998756888806607</v>
      </c>
      <c r="O66">
        <f t="shared" si="8"/>
        <v>40.525323760030034</v>
      </c>
    </row>
    <row r="67" spans="1:15" ht="15.75">
      <c r="A67" s="7">
        <f aca="true" t="shared" si="14" ref="A67:A98">1/240+A66</f>
        <v>0.2708333333333336</v>
      </c>
      <c r="B67" s="7">
        <v>146.90251</v>
      </c>
      <c r="C67" s="7">
        <f t="shared" si="12"/>
        <v>146.27636186804034</v>
      </c>
      <c r="D67" s="7">
        <f t="shared" si="13"/>
        <v>0.3920614831565804</v>
      </c>
      <c r="I67">
        <f aca="true" t="shared" si="15" ref="I67:I121">G$5</f>
        <v>198.4788251156819</v>
      </c>
      <c r="J67">
        <f aca="true" t="shared" si="16" ref="J67:J121">G$6*COS(F$4*A67+G$10)</f>
        <v>-170.62063140427148</v>
      </c>
      <c r="K67">
        <f aca="true" t="shared" si="17" ref="K67:K121">G$7*COS(2*F$4*A67+G$11)</f>
        <v>0.5376298816004965</v>
      </c>
      <c r="L67">
        <f aca="true" t="shared" si="18" ref="L67:L121">G$8*COS(3*F$4*A67+G$12)</f>
        <v>7.617705260318227</v>
      </c>
      <c r="M67">
        <f aca="true" t="shared" si="19" ref="M67:M121">G$9*COS(4*F$4*A67+G$13)</f>
        <v>9.586161058418307</v>
      </c>
      <c r="O67">
        <f aca="true" t="shared" si="20" ref="O67:O121">SUM(I67:M67)</f>
        <v>45.59968991174745</v>
      </c>
    </row>
    <row r="68" spans="1:15" ht="15.75">
      <c r="A68" s="7">
        <f t="shared" si="14"/>
        <v>0.27500000000000024</v>
      </c>
      <c r="B68" s="7">
        <v>139.714905</v>
      </c>
      <c r="C68" s="7">
        <f t="shared" si="12"/>
        <v>140.86845736964014</v>
      </c>
      <c r="D68" s="7">
        <f t="shared" si="13"/>
        <v>1.3306830695024112</v>
      </c>
      <c r="I68">
        <f t="shared" si="15"/>
        <v>198.4788251156819</v>
      </c>
      <c r="J68">
        <f t="shared" si="16"/>
        <v>-169.69907454876247</v>
      </c>
      <c r="K68">
        <f t="shared" si="17"/>
        <v>4.8392370373516025</v>
      </c>
      <c r="L68">
        <f t="shared" si="18"/>
        <v>6.155698951435817</v>
      </c>
      <c r="M68">
        <f t="shared" si="19"/>
        <v>10.754603990272804</v>
      </c>
      <c r="O68">
        <f t="shared" si="20"/>
        <v>50.529290545979656</v>
      </c>
    </row>
    <row r="69" spans="1:15" ht="15.75">
      <c r="A69" s="7">
        <f t="shared" si="14"/>
        <v>0.2791666666666669</v>
      </c>
      <c r="B69" s="7">
        <v>129.63675</v>
      </c>
      <c r="C69" s="7">
        <f t="shared" si="12"/>
        <v>135.92325395395994</v>
      </c>
      <c r="D69" s="7">
        <f t="shared" si="13"/>
        <v>39.520131963153915</v>
      </c>
      <c r="I69">
        <f t="shared" si="15"/>
        <v>198.4788251156819</v>
      </c>
      <c r="J69">
        <f t="shared" si="16"/>
        <v>-168.3123843255533</v>
      </c>
      <c r="K69">
        <f t="shared" si="17"/>
        <v>9.08782449944603</v>
      </c>
      <c r="L69">
        <f t="shared" si="18"/>
        <v>4.542118904775516</v>
      </c>
      <c r="M69">
        <f t="shared" si="19"/>
        <v>11.45301912143681</v>
      </c>
      <c r="O69">
        <f t="shared" si="20"/>
        <v>55.24940331578696</v>
      </c>
    </row>
    <row r="70" spans="1:15" ht="15.75">
      <c r="A70" s="7">
        <f t="shared" si="14"/>
        <v>0.28333333333333355</v>
      </c>
      <c r="B70" s="7">
        <v>123.589296</v>
      </c>
      <c r="C70" s="7">
        <f t="shared" si="12"/>
        <v>131.3342718890185</v>
      </c>
      <c r="D70" s="7">
        <f t="shared" si="13"/>
        <v>59.984651521477986</v>
      </c>
      <c r="I70">
        <f t="shared" si="15"/>
        <v>198.4788251156819</v>
      </c>
      <c r="J70">
        <f t="shared" si="16"/>
        <v>-166.4643615561582</v>
      </c>
      <c r="K70">
        <f t="shared" si="17"/>
        <v>13.236843854575024</v>
      </c>
      <c r="L70">
        <f t="shared" si="18"/>
        <v>2.8166968162512327</v>
      </c>
      <c r="M70">
        <f t="shared" si="19"/>
        <v>11.650882359310826</v>
      </c>
      <c r="O70">
        <f t="shared" si="20"/>
        <v>59.71888658966079</v>
      </c>
    </row>
    <row r="71" spans="1:15" ht="15.75">
      <c r="A71" s="7">
        <f t="shared" si="14"/>
        <v>0.2875000000000002</v>
      </c>
      <c r="B71" s="7">
        <v>126.83122</v>
      </c>
      <c r="C71" s="7">
        <f t="shared" si="12"/>
        <v>126.99233098334761</v>
      </c>
      <c r="D71" s="7">
        <f t="shared" si="13"/>
        <v>0.02595674895523454</v>
      </c>
      <c r="I71">
        <f t="shared" si="15"/>
        <v>198.4788251156819</v>
      </c>
      <c r="J71">
        <f t="shared" si="16"/>
        <v>-164.16007154253361</v>
      </c>
      <c r="K71">
        <f t="shared" si="17"/>
        <v>17.240837578445575</v>
      </c>
      <c r="L71">
        <f t="shared" si="18"/>
        <v>1.0219183040300788</v>
      </c>
      <c r="M71">
        <f t="shared" si="19"/>
        <v>11.339546130946603</v>
      </c>
      <c r="O71">
        <f t="shared" si="20"/>
        <v>63.921055586570546</v>
      </c>
    </row>
    <row r="72" spans="1:15" ht="15.75">
      <c r="A72" s="7">
        <f t="shared" si="14"/>
        <v>0.29166666666666685</v>
      </c>
      <c r="B72" s="7">
        <v>116.840191</v>
      </c>
      <c r="C72" s="7">
        <f t="shared" si="12"/>
        <v>122.79061466667952</v>
      </c>
      <c r="D72" s="7">
        <f t="shared" si="13"/>
        <v>35.40754181297965</v>
      </c>
      <c r="I72">
        <f t="shared" si="15"/>
        <v>198.4788251156819</v>
      </c>
      <c r="J72">
        <f t="shared" si="16"/>
        <v>-161.4058301834376</v>
      </c>
      <c r="K72">
        <f t="shared" si="17"/>
        <v>21.055937077929528</v>
      </c>
      <c r="L72">
        <f t="shared" si="18"/>
        <v>-0.7980232283887005</v>
      </c>
      <c r="M72">
        <f t="shared" si="19"/>
        <v>10.532617323480634</v>
      </c>
      <c r="O72">
        <f t="shared" si="20"/>
        <v>67.86352610526578</v>
      </c>
    </row>
    <row r="73" spans="1:15" ht="15.75">
      <c r="A73" s="7">
        <f t="shared" si="14"/>
        <v>0.2958333333333335</v>
      </c>
      <c r="B73" s="7">
        <v>115.175361</v>
      </c>
      <c r="C73" s="7">
        <f t="shared" si="12"/>
        <v>118.62959542178477</v>
      </c>
      <c r="D73" s="7">
        <f t="shared" si="13"/>
        <v>11.931735440642802</v>
      </c>
      <c r="I73">
        <f t="shared" si="15"/>
        <v>198.4788251156819</v>
      </c>
      <c r="J73">
        <f t="shared" si="16"/>
        <v>-158.20918666299045</v>
      </c>
      <c r="K73">
        <f t="shared" si="17"/>
        <v>24.64034332454952</v>
      </c>
      <c r="L73">
        <f t="shared" si="18"/>
        <v>-2.5983147804372995</v>
      </c>
      <c r="M73">
        <f t="shared" si="19"/>
        <v>9.265362597873212</v>
      </c>
      <c r="O73">
        <f t="shared" si="20"/>
        <v>71.57702959467689</v>
      </c>
    </row>
    <row r="74" spans="1:15" ht="15.75">
      <c r="A74" s="7">
        <f t="shared" si="14"/>
        <v>0.30000000000000016</v>
      </c>
      <c r="B74" s="7">
        <v>111.756284</v>
      </c>
      <c r="C74" s="7">
        <f t="shared" si="12"/>
        <v>114.42161341219182</v>
      </c>
      <c r="D74" s="7">
        <f t="shared" si="13"/>
        <v>7.103980875494812</v>
      </c>
      <c r="I74">
        <f t="shared" si="15"/>
        <v>198.4788251156819</v>
      </c>
      <c r="J74">
        <f t="shared" si="16"/>
        <v>-154.57890275888582</v>
      </c>
      <c r="K74">
        <f t="shared" si="17"/>
        <v>27.954784813382417</v>
      </c>
      <c r="L74">
        <f t="shared" si="18"/>
        <v>-4.334627199279172</v>
      </c>
      <c r="M74">
        <f t="shared" si="19"/>
        <v>7.593167066596205</v>
      </c>
      <c r="O74">
        <f t="shared" si="20"/>
        <v>75.11324703749554</v>
      </c>
    </row>
    <row r="75" spans="1:15" ht="15.75">
      <c r="A75" s="7">
        <f t="shared" si="14"/>
        <v>0.3041666666666668</v>
      </c>
      <c r="B75" s="7">
        <v>110.792615</v>
      </c>
      <c r="C75" s="7">
        <f t="shared" si="12"/>
        <v>110.09491366790326</v>
      </c>
      <c r="D75" s="7">
        <f t="shared" si="13"/>
        <v>0.48678714880956764</v>
      </c>
      <c r="I75">
        <f t="shared" si="15"/>
        <v>198.4788251156819</v>
      </c>
      <c r="J75">
        <f t="shared" si="16"/>
        <v>-150.5249288269669</v>
      </c>
      <c r="K75">
        <f t="shared" si="17"/>
        <v>30.962947829885145</v>
      </c>
      <c r="L75">
        <f t="shared" si="18"/>
        <v>-5.964206710671892</v>
      </c>
      <c r="M75">
        <f t="shared" si="19"/>
        <v>5.589113698450843</v>
      </c>
      <c r="O75">
        <f t="shared" si="20"/>
        <v>78.54175110637908</v>
      </c>
    </row>
    <row r="76" spans="1:15" ht="15.75">
      <c r="A76" s="7">
        <f t="shared" si="14"/>
        <v>0.30833333333333346</v>
      </c>
      <c r="B76" s="7">
        <v>103.167883</v>
      </c>
      <c r="C76" s="7">
        <f t="shared" si="12"/>
        <v>105.59696913094854</v>
      </c>
      <c r="D76" s="7">
        <f t="shared" si="13"/>
        <v>5.900459431566516</v>
      </c>
      <c r="I76">
        <f t="shared" si="15"/>
        <v>198.4788251156819</v>
      </c>
      <c r="J76">
        <f t="shared" si="16"/>
        <v>-146.05837652799272</v>
      </c>
      <c r="K76">
        <f t="shared" si="17"/>
        <v>33.63187431055022</v>
      </c>
      <c r="L76">
        <f t="shared" si="18"/>
        <v>-7.446927658780656</v>
      </c>
      <c r="M76">
        <f t="shared" si="19"/>
        <v>3.3407892421400747</v>
      </c>
      <c r="O76">
        <f t="shared" si="20"/>
        <v>81.94618448159882</v>
      </c>
    </row>
    <row r="77" spans="1:15" ht="15.75">
      <c r="A77" s="7">
        <f t="shared" si="14"/>
        <v>0.3125000000000001</v>
      </c>
      <c r="B77" s="7">
        <v>106.23525</v>
      </c>
      <c r="C77" s="7">
        <f t="shared" si="12"/>
        <v>100.8969463301286</v>
      </c>
      <c r="D77" s="7">
        <f t="shared" si="13"/>
        <v>28.49748607176239</v>
      </c>
      <c r="I77">
        <f t="shared" si="15"/>
        <v>198.4788251156819</v>
      </c>
      <c r="J77">
        <f t="shared" si="16"/>
        <v>-141.19148837134856</v>
      </c>
      <c r="K77">
        <f t="shared" si="17"/>
        <v>35.932322938346786</v>
      </c>
      <c r="L77">
        <f t="shared" si="18"/>
        <v>-8.746280532994293</v>
      </c>
      <c r="M77">
        <f t="shared" si="19"/>
        <v>0.9464562650624037</v>
      </c>
      <c r="O77">
        <f t="shared" si="20"/>
        <v>85.41983541474825</v>
      </c>
    </row>
    <row r="78" spans="1:15" ht="15.75">
      <c r="A78" s="7">
        <f t="shared" si="14"/>
        <v>0.31666666666666676</v>
      </c>
      <c r="B78" s="7">
        <v>102.11547</v>
      </c>
      <c r="C78" s="7">
        <f t="shared" si="12"/>
        <v>95.98720622532228</v>
      </c>
      <c r="D78" s="7">
        <f t="shared" si="13"/>
        <v>37.55561689202722</v>
      </c>
      <c r="I78">
        <f t="shared" si="15"/>
        <v>198.4788251156819</v>
      </c>
      <c r="J78">
        <f t="shared" si="16"/>
        <v>-135.93760415917865</v>
      </c>
      <c r="K78">
        <f t="shared" si="17"/>
        <v>37.8390895167088</v>
      </c>
      <c r="L78">
        <f t="shared" si="18"/>
        <v>-9.830270953244726</v>
      </c>
      <c r="M78">
        <f t="shared" si="19"/>
        <v>-1.489241392399537</v>
      </c>
      <c r="O78">
        <f t="shared" si="20"/>
        <v>89.06079812756781</v>
      </c>
    </row>
    <row r="79" spans="1:15" ht="15.75">
      <c r="A79" s="7">
        <f t="shared" si="14"/>
        <v>0.3208333333333334</v>
      </c>
      <c r="B79" s="7">
        <v>95.717892</v>
      </c>
      <c r="C79" s="7">
        <f t="shared" si="12"/>
        <v>90.88377333389353</v>
      </c>
      <c r="D79" s="7">
        <f t="shared" si="13"/>
        <v>23.368703277999064</v>
      </c>
      <c r="I79">
        <f t="shared" si="15"/>
        <v>198.4788251156819</v>
      </c>
      <c r="J79">
        <f t="shared" si="16"/>
        <v>-130.31112442291544</v>
      </c>
      <c r="K79">
        <f t="shared" si="17"/>
        <v>39.33128311198723</v>
      </c>
      <c r="L79">
        <f t="shared" si="18"/>
        <v>-10.672207477827444</v>
      </c>
      <c r="M79">
        <f t="shared" si="19"/>
        <v>-3.859852054840542</v>
      </c>
      <c r="O79">
        <f t="shared" si="20"/>
        <v>92.9669242720857</v>
      </c>
    </row>
    <row r="80" spans="1:15" ht="15.75">
      <c r="A80" s="7">
        <f t="shared" si="14"/>
        <v>0.32500000000000007</v>
      </c>
      <c r="B80" s="7">
        <v>90.108847</v>
      </c>
      <c r="C80" s="7">
        <f t="shared" si="12"/>
        <v>85.6257499086302</v>
      </c>
      <c r="D80" s="7">
        <f t="shared" si="13"/>
        <v>20.098159530648356</v>
      </c>
      <c r="I80">
        <f t="shared" si="15"/>
        <v>198.4788251156819</v>
      </c>
      <c r="J80">
        <f t="shared" si="16"/>
        <v>-124.32747095242414</v>
      </c>
      <c r="K80">
        <f t="shared" si="17"/>
        <v>40.39255493889063</v>
      </c>
      <c r="L80">
        <f t="shared" si="18"/>
        <v>-11.25135883528009</v>
      </c>
      <c r="M80">
        <f t="shared" si="19"/>
        <v>-6.061768660859954</v>
      </c>
      <c r="O80">
        <f t="shared" si="20"/>
        <v>97.23078160600836</v>
      </c>
    </row>
    <row r="81" spans="1:15" ht="15.75">
      <c r="A81" s="7">
        <f t="shared" si="14"/>
        <v>0.3291666666666667</v>
      </c>
      <c r="B81" s="7">
        <v>88.004661</v>
      </c>
      <c r="C81" s="7">
        <f t="shared" si="12"/>
        <v>80.27369682120623</v>
      </c>
      <c r="D81" s="7">
        <f t="shared" si="13"/>
        <v>59.76780713379242</v>
      </c>
      <c r="I81">
        <f t="shared" si="15"/>
        <v>198.4788251156819</v>
      </c>
      <c r="J81">
        <f t="shared" si="16"/>
        <v>-118.00304452594891</v>
      </c>
      <c r="K81">
        <f t="shared" si="17"/>
        <v>41.011277481197986</v>
      </c>
      <c r="L81">
        <f t="shared" si="18"/>
        <v>-11.553464397089032</v>
      </c>
      <c r="M81">
        <f t="shared" si="19"/>
        <v>-7.9987568888065015</v>
      </c>
      <c r="O81">
        <f t="shared" si="20"/>
        <v>101.93483678503544</v>
      </c>
    </row>
    <row r="82" spans="1:15" ht="15.75">
      <c r="A82" s="7">
        <f t="shared" si="14"/>
        <v>0.33333333333333337</v>
      </c>
      <c r="B82" s="7">
        <v>77.224704</v>
      </c>
      <c r="C82" s="7">
        <f t="shared" si="12"/>
        <v>74.90704699942384</v>
      </c>
      <c r="D82" s="7">
        <f t="shared" si="13"/>
        <v>5.371533972319691</v>
      </c>
      <c r="I82">
        <f t="shared" si="15"/>
        <v>198.4788251156819</v>
      </c>
      <c r="J82">
        <f t="shared" si="16"/>
        <v>-111.35517995671898</v>
      </c>
      <c r="K82">
        <f t="shared" si="17"/>
        <v>41.1806718852598</v>
      </c>
      <c r="L82">
        <f t="shared" si="18"/>
        <v>-11.571085321691644</v>
      </c>
      <c r="M82">
        <f t="shared" si="19"/>
        <v>-9.586161058418234</v>
      </c>
      <c r="O82">
        <f t="shared" si="20"/>
        <v>107.14707066411285</v>
      </c>
    </row>
    <row r="83" spans="1:15" ht="15.75">
      <c r="A83" s="7">
        <f t="shared" si="14"/>
        <v>0.3375</v>
      </c>
      <c r="B83" s="7">
        <v>71.177676</v>
      </c>
      <c r="C83" s="7">
        <f t="shared" si="12"/>
        <v>69.62065887423609</v>
      </c>
      <c r="D83" s="7">
        <f t="shared" si="13"/>
        <v>2.4243023299221393</v>
      </c>
      <c r="I83">
        <f t="shared" si="15"/>
        <v>198.4788251156819</v>
      </c>
      <c r="J83">
        <f t="shared" si="16"/>
        <v>-104.40209857943148</v>
      </c>
      <c r="K83">
        <f t="shared" si="17"/>
        <v>40.898882230537104</v>
      </c>
      <c r="L83">
        <f t="shared" si="18"/>
        <v>-11.303787723443723</v>
      </c>
      <c r="M83">
        <f t="shared" si="19"/>
        <v>-10.754603990272749</v>
      </c>
      <c r="O83">
        <f t="shared" si="20"/>
        <v>112.91721705307106</v>
      </c>
    </row>
    <row r="84" spans="1:15" ht="15.75">
      <c r="A84" s="7">
        <f t="shared" si="14"/>
        <v>0.3416666666666667</v>
      </c>
      <c r="B84" s="7">
        <v>69.42398</v>
      </c>
      <c r="C84" s="7">
        <f t="shared" si="12"/>
        <v>64.52065452114363</v>
      </c>
      <c r="D84" s="7">
        <f t="shared" si="13"/>
        <v>24.042600751602087</v>
      </c>
      <c r="I84">
        <f t="shared" si="15"/>
        <v>198.4788251156819</v>
      </c>
      <c r="J84">
        <f t="shared" si="16"/>
        <v>-97.16285830683852</v>
      </c>
      <c r="K84">
        <f t="shared" si="17"/>
        <v>40.1689958634553</v>
      </c>
      <c r="L84">
        <f t="shared" si="18"/>
        <v>-10.758153356324</v>
      </c>
      <c r="M84">
        <f t="shared" si="19"/>
        <v>-11.453019121436787</v>
      </c>
      <c r="O84">
        <f t="shared" si="20"/>
        <v>119.27379019453791</v>
      </c>
    </row>
    <row r="85" spans="1:15" ht="15.75">
      <c r="A85" s="7">
        <f t="shared" si="14"/>
        <v>0.3458333333333333</v>
      </c>
      <c r="B85" s="7">
        <v>58.818794</v>
      </c>
      <c r="C85" s="7">
        <f t="shared" si="12"/>
        <v>59.719718418640674</v>
      </c>
      <c r="D85" s="7">
        <f t="shared" si="13"/>
        <v>0.8116648081030428</v>
      </c>
      <c r="I85">
        <f t="shared" si="15"/>
        <v>198.4788251156819</v>
      </c>
      <c r="J85">
        <f t="shared" si="16"/>
        <v>-89.65730139333411</v>
      </c>
      <c r="K85">
        <f t="shared" si="17"/>
        <v>38.99900957179071</v>
      </c>
      <c r="L85">
        <f t="shared" si="18"/>
        <v>-9.947617549307607</v>
      </c>
      <c r="M85">
        <f t="shared" si="19"/>
        <v>-11.65088235931083</v>
      </c>
      <c r="O85">
        <f t="shared" si="20"/>
        <v>126.22203338552006</v>
      </c>
    </row>
    <row r="86" spans="1:15" ht="15.75">
      <c r="A86" s="7">
        <f t="shared" si="14"/>
        <v>0.35</v>
      </c>
      <c r="B86" s="7">
        <v>51.983326</v>
      </c>
      <c r="C86" s="7">
        <f t="shared" si="12"/>
        <v>55.332056633791574</v>
      </c>
      <c r="D86" s="7">
        <f t="shared" si="13"/>
        <v>11.213996857694127</v>
      </c>
      <c r="I86">
        <f t="shared" si="15"/>
        <v>198.4788251156819</v>
      </c>
      <c r="J86">
        <f t="shared" si="16"/>
        <v>-81.90600004871305</v>
      </c>
      <c r="K86">
        <f t="shared" si="17"/>
        <v>37.40174197019014</v>
      </c>
      <c r="L86">
        <f t="shared" si="18"/>
        <v>-8.89213838397739</v>
      </c>
      <c r="M86">
        <f t="shared" si="19"/>
        <v>-11.339546130946633</v>
      </c>
      <c r="O86">
        <f t="shared" si="20"/>
        <v>133.74288252223494</v>
      </c>
    </row>
    <row r="87" spans="1:15" ht="15.75">
      <c r="A87" s="7">
        <f t="shared" si="14"/>
        <v>0.35416666666666663</v>
      </c>
      <c r="B87" s="7">
        <v>47.425443</v>
      </c>
      <c r="C87" s="7">
        <f t="shared" si="12"/>
        <v>51.46823173212266</v>
      </c>
      <c r="D87" s="7">
        <f t="shared" si="13"/>
        <v>16.344140732577937</v>
      </c>
      <c r="I87">
        <f t="shared" si="15"/>
        <v>198.4788251156819</v>
      </c>
      <c r="J87">
        <f t="shared" si="16"/>
        <v>-73.93020005117488</v>
      </c>
      <c r="K87">
        <f t="shared" si="17"/>
        <v>35.39469305674651</v>
      </c>
      <c r="L87">
        <f t="shared" si="18"/>
        <v>-7.6177052603183215</v>
      </c>
      <c r="M87">
        <f t="shared" si="19"/>
        <v>-10.532617323480697</v>
      </c>
      <c r="O87">
        <f t="shared" si="20"/>
        <v>141.7929955374545</v>
      </c>
    </row>
    <row r="88" spans="1:15" ht="15.75">
      <c r="A88" s="7">
        <f t="shared" si="14"/>
        <v>0.3583333333333333</v>
      </c>
      <c r="B88" s="7">
        <v>49.440762</v>
      </c>
      <c r="C88" s="7">
        <f t="shared" si="12"/>
        <v>48.23009510268815</v>
      </c>
      <c r="D88" s="7">
        <f t="shared" si="13"/>
        <v>1.4657143362466918</v>
      </c>
      <c r="I88">
        <f t="shared" si="15"/>
        <v>198.4788251156819</v>
      </c>
      <c r="J88">
        <f t="shared" si="16"/>
        <v>-65.75176251412148</v>
      </c>
      <c r="K88">
        <f t="shared" si="17"/>
        <v>32.999852479357436</v>
      </c>
      <c r="L88">
        <f t="shared" si="18"/>
        <v>-6.155698951435923</v>
      </c>
      <c r="M88">
        <f t="shared" si="19"/>
        <v>-9.265362597873276</v>
      </c>
      <c r="O88">
        <f t="shared" si="20"/>
        <v>150.30585353160865</v>
      </c>
    </row>
    <row r="89" spans="1:15" ht="15.75">
      <c r="A89" s="7">
        <f t="shared" si="14"/>
        <v>0.36249999999999993</v>
      </c>
      <c r="B89" s="7">
        <v>35.768851</v>
      </c>
      <c r="C89" s="7">
        <f t="shared" si="12"/>
        <v>45.706035383544545</v>
      </c>
      <c r="D89" s="7">
        <f t="shared" si="13"/>
        <v>98.74763347256163</v>
      </c>
      <c r="I89">
        <f t="shared" si="15"/>
        <v>198.4788251156819</v>
      </c>
      <c r="J89">
        <f t="shared" si="16"/>
        <v>-57.39310396636601</v>
      </c>
      <c r="K89">
        <f t="shared" si="17"/>
        <v>30.24345861254148</v>
      </c>
      <c r="L89">
        <f t="shared" si="18"/>
        <v>-4.542118904775632</v>
      </c>
      <c r="M89">
        <f t="shared" si="19"/>
        <v>-7.5931670665963</v>
      </c>
      <c r="O89">
        <f t="shared" si="20"/>
        <v>159.19389379048542</v>
      </c>
    </row>
    <row r="90" spans="1:15" ht="15.75">
      <c r="A90" s="7">
        <f t="shared" si="14"/>
        <v>0.3666666666666666</v>
      </c>
      <c r="B90" s="7">
        <v>42.605051</v>
      </c>
      <c r="C90" s="7">
        <f t="shared" si="12"/>
        <v>43.96674936337201</v>
      </c>
      <c r="D90" s="7">
        <f t="shared" si="13"/>
        <v>1.8542224328100019</v>
      </c>
      <c r="I90">
        <f t="shared" si="15"/>
        <v>198.4788251156819</v>
      </c>
      <c r="J90">
        <f t="shared" si="16"/>
        <v>-48.87713490998433</v>
      </c>
      <c r="K90">
        <f t="shared" si="17"/>
        <v>27.155711084315882</v>
      </c>
      <c r="L90">
        <f t="shared" si="18"/>
        <v>-2.816696816251374</v>
      </c>
      <c r="M90">
        <f t="shared" si="19"/>
        <v>-5.589113698450935</v>
      </c>
      <c r="O90">
        <f t="shared" si="20"/>
        <v>168.3515907753111</v>
      </c>
    </row>
    <row r="91" spans="1:15" ht="15.75">
      <c r="A91" s="7">
        <f t="shared" si="14"/>
        <v>0.37083333333333324</v>
      </c>
      <c r="B91" s="7">
        <v>35.593072</v>
      </c>
      <c r="C91" s="7">
        <f t="shared" si="12"/>
        <v>43.06172061515671</v>
      </c>
      <c r="D91" s="7">
        <f t="shared" si="13"/>
        <v>55.78071213668223</v>
      </c>
      <c r="I91">
        <f t="shared" si="15"/>
        <v>198.4788251156819</v>
      </c>
      <c r="J91">
        <f t="shared" si="16"/>
        <v>-40.22719702422251</v>
      </c>
      <c r="K91">
        <f t="shared" si="17"/>
        <v>23.770439902752695</v>
      </c>
      <c r="L91">
        <f t="shared" si="18"/>
        <v>-1.0219183040302238</v>
      </c>
      <c r="M91">
        <f t="shared" si="19"/>
        <v>-3.340789242140195</v>
      </c>
      <c r="O91">
        <f t="shared" si="20"/>
        <v>177.65936044804164</v>
      </c>
    </row>
    <row r="92" spans="1:15" ht="15.75">
      <c r="A92" s="7">
        <f t="shared" si="14"/>
        <v>0.3749999999999999</v>
      </c>
      <c r="B92" s="7">
        <v>39.712364</v>
      </c>
      <c r="C92" s="7">
        <f t="shared" si="12"/>
        <v>43.016562058951884</v>
      </c>
      <c r="D92" s="7">
        <f t="shared" si="13"/>
        <v>10.91772481278139</v>
      </c>
      <c r="I92">
        <f t="shared" si="15"/>
        <v>198.4788251156819</v>
      </c>
      <c r="J92">
        <f t="shared" si="16"/>
        <v>-31.466999187575485</v>
      </c>
      <c r="K92">
        <f t="shared" si="17"/>
        <v>20.124734807330615</v>
      </c>
      <c r="L92">
        <f t="shared" si="18"/>
        <v>0.7980232283885758</v>
      </c>
      <c r="M92">
        <f t="shared" si="19"/>
        <v>-0.9464562650625495</v>
      </c>
      <c r="O92">
        <f t="shared" si="20"/>
        <v>186.98812769876307</v>
      </c>
    </row>
    <row r="93" spans="1:15" ht="15.75">
      <c r="A93" s="7">
        <f t="shared" si="14"/>
        <v>0.37916666666666654</v>
      </c>
      <c r="B93" s="7">
        <v>40.239028</v>
      </c>
      <c r="C93" s="7">
        <f t="shared" si="12"/>
        <v>43.83134286509684</v>
      </c>
      <c r="D93" s="7">
        <f t="shared" si="13"/>
        <v>12.90472608999577</v>
      </c>
      <c r="I93">
        <f t="shared" si="15"/>
        <v>198.4788251156819</v>
      </c>
      <c r="J93">
        <f t="shared" si="16"/>
        <v>-22.62055249339946</v>
      </c>
      <c r="K93">
        <f t="shared" si="17"/>
        <v>16.258538905987855</v>
      </c>
      <c r="L93">
        <f t="shared" si="18"/>
        <v>2.598314780437178</v>
      </c>
      <c r="M93">
        <f t="shared" si="19"/>
        <v>1.489241392399412</v>
      </c>
      <c r="O93">
        <f t="shared" si="20"/>
        <v>196.20436770110686</v>
      </c>
    </row>
    <row r="94" spans="1:15" ht="15.75">
      <c r="A94" s="7">
        <f t="shared" si="14"/>
        <v>0.3833333333333332</v>
      </c>
      <c r="B94" s="7">
        <v>50.05434</v>
      </c>
      <c r="C94" s="7">
        <f t="shared" si="12"/>
        <v>45.47997909884762</v>
      </c>
      <c r="D94" s="7">
        <f t="shared" si="13"/>
        <v>20.92477765399163</v>
      </c>
      <c r="I94">
        <f t="shared" si="15"/>
        <v>198.4788251156819</v>
      </c>
      <c r="J94">
        <f t="shared" si="16"/>
        <v>-13.712104437174508</v>
      </c>
      <c r="K94">
        <f t="shared" si="17"/>
        <v>12.214211050073162</v>
      </c>
      <c r="L94">
        <f t="shared" si="18"/>
        <v>4.334627199279056</v>
      </c>
      <c r="M94">
        <f t="shared" si="19"/>
        <v>3.8598520548404234</v>
      </c>
      <c r="O94">
        <f t="shared" si="20"/>
        <v>205.17541098270004</v>
      </c>
    </row>
    <row r="95" spans="1:15" ht="15.75">
      <c r="A95" s="7">
        <f t="shared" si="14"/>
        <v>0.38749999999999984</v>
      </c>
      <c r="B95" s="7">
        <v>49.177674</v>
      </c>
      <c r="C95" s="7">
        <f t="shared" si="12"/>
        <v>47.91072299982608</v>
      </c>
      <c r="D95" s="7">
        <f t="shared" si="13"/>
        <v>1.6051648368417102</v>
      </c>
      <c r="I95">
        <f t="shared" si="15"/>
        <v>198.4788251156819</v>
      </c>
      <c r="J95">
        <f t="shared" si="16"/>
        <v>-4.766072455803801</v>
      </c>
      <c r="K95">
        <f t="shared" si="17"/>
        <v>8.036061741905815</v>
      </c>
      <c r="L95">
        <f t="shared" si="18"/>
        <v>5.9642067106717835</v>
      </c>
      <c r="M95">
        <f t="shared" si="19"/>
        <v>6.061768660859847</v>
      </c>
      <c r="O95">
        <f t="shared" si="20"/>
        <v>213.77478977331558</v>
      </c>
    </row>
    <row r="96" spans="1:15" ht="15.75">
      <c r="A96" s="7">
        <f t="shared" si="14"/>
        <v>0.3916666666666665</v>
      </c>
      <c r="B96" s="7">
        <v>50.142473</v>
      </c>
      <c r="C96" s="7">
        <f t="shared" si="12"/>
        <v>51.04773966466061</v>
      </c>
      <c r="D96" s="7">
        <f t="shared" si="13"/>
        <v>0.8195077341457425</v>
      </c>
      <c r="I96">
        <f t="shared" si="15"/>
        <v>198.4788251156819</v>
      </c>
      <c r="J96">
        <f t="shared" si="16"/>
        <v>4.193022998882478</v>
      </c>
      <c r="K96">
        <f t="shared" si="17"/>
        <v>3.7698676596401888</v>
      </c>
      <c r="L96">
        <f t="shared" si="18"/>
        <v>7.446927658780544</v>
      </c>
      <c r="M96">
        <f t="shared" si="19"/>
        <v>7.998756888806409</v>
      </c>
      <c r="O96">
        <f t="shared" si="20"/>
        <v>221.88740032179152</v>
      </c>
    </row>
    <row r="97" spans="1:15" ht="15.75">
      <c r="A97" s="7">
        <f t="shared" si="14"/>
        <v>0.39583333333333315</v>
      </c>
      <c r="B97" s="7">
        <v>60.396865</v>
      </c>
      <c r="C97" s="7">
        <f t="shared" si="12"/>
        <v>54.79371410995879</v>
      </c>
      <c r="D97" s="7">
        <f t="shared" si="13"/>
        <v>31.39529989656956</v>
      </c>
      <c r="I97">
        <f t="shared" si="15"/>
        <v>198.4788251156819</v>
      </c>
      <c r="J97">
        <f t="shared" si="16"/>
        <v>13.140625668982427</v>
      </c>
      <c r="K97">
        <f t="shared" si="17"/>
        <v>-0.5376298816000525</v>
      </c>
      <c r="L97">
        <f t="shared" si="18"/>
        <v>8.746280532994211</v>
      </c>
      <c r="M97">
        <f t="shared" si="19"/>
        <v>9.586161058418163</v>
      </c>
      <c r="O97">
        <f t="shared" si="20"/>
        <v>229.41426249447665</v>
      </c>
    </row>
    <row r="98" spans="1:15" ht="15.75">
      <c r="A98" s="7">
        <f t="shared" si="14"/>
        <v>0.3999999999999998</v>
      </c>
      <c r="B98" s="7">
        <v>62.32457</v>
      </c>
      <c r="C98" s="7">
        <f aca="true" t="shared" si="21" ref="C98:C121">G$5+G$6*SIN(F$4*A98+G$10)+G$7*SIN(2*F$4*A98+G$11)+G$8*SIN(3*F$4*A98+G$12)+G$9*SIN(4*F$4*A98+G$13)</f>
        <v>59.033388174788925</v>
      </c>
      <c r="D98" s="7">
        <f aca="true" t="shared" si="22" ref="D98:D121">(B98-C98)^2</f>
        <v>10.831877806599712</v>
      </c>
      <c r="I98">
        <f t="shared" si="15"/>
        <v>198.4788251156819</v>
      </c>
      <c r="J98">
        <f t="shared" si="16"/>
        <v>22.052210797517233</v>
      </c>
      <c r="K98">
        <f t="shared" si="17"/>
        <v>-4.8392370373511255</v>
      </c>
      <c r="L98">
        <f t="shared" si="18"/>
        <v>9.83027095324466</v>
      </c>
      <c r="M98">
        <f t="shared" si="19"/>
        <v>10.754603990272699</v>
      </c>
      <c r="O98">
        <f t="shared" si="20"/>
        <v>236.27667381936536</v>
      </c>
    </row>
    <row r="99" spans="1:15" ht="15.75">
      <c r="A99" s="7">
        <f aca="true" t="shared" si="23" ref="A99:A121">1/240+A98</f>
        <v>0.40416666666666645</v>
      </c>
      <c r="B99" s="7">
        <v>70.300645</v>
      </c>
      <c r="C99" s="7">
        <f t="shared" si="21"/>
        <v>63.63788732180113</v>
      </c>
      <c r="D99" s="7">
        <f t="shared" si="22"/>
        <v>44.392339878398026</v>
      </c>
      <c r="I99">
        <f t="shared" si="15"/>
        <v>198.4788251156819</v>
      </c>
      <c r="J99">
        <f t="shared" si="16"/>
        <v>30.903352349086582</v>
      </c>
      <c r="K99">
        <f t="shared" si="17"/>
        <v>-9.087824499445597</v>
      </c>
      <c r="L99">
        <f t="shared" si="18"/>
        <v>10.672207477827394</v>
      </c>
      <c r="M99">
        <f t="shared" si="19"/>
        <v>11.453019121436764</v>
      </c>
      <c r="O99">
        <f t="shared" si="20"/>
        <v>242.41957956458705</v>
      </c>
    </row>
    <row r="100" spans="1:15" ht="15.75">
      <c r="A100" s="7">
        <f t="shared" si="23"/>
        <v>0.4083333333333331</v>
      </c>
      <c r="B100" s="7">
        <v>61.097721</v>
      </c>
      <c r="C100" s="7">
        <f t="shared" si="21"/>
        <v>68.46966378484336</v>
      </c>
      <c r="D100" s="7">
        <f t="shared" si="22"/>
        <v>54.34554042300411</v>
      </c>
      <c r="I100">
        <f t="shared" si="15"/>
        <v>198.4788251156819</v>
      </c>
      <c r="J100">
        <f t="shared" si="16"/>
        <v>39.66978995993276</v>
      </c>
      <c r="K100">
        <f t="shared" si="17"/>
        <v>-13.236843854574536</v>
      </c>
      <c r="L100">
        <f t="shared" si="18"/>
        <v>11.25135883528006</v>
      </c>
      <c r="M100">
        <f t="shared" si="19"/>
        <v>11.650882359310833</v>
      </c>
      <c r="O100">
        <f t="shared" si="20"/>
        <v>247.814012415631</v>
      </c>
    </row>
    <row r="101" spans="1:15" ht="15.75">
      <c r="A101" s="7">
        <f t="shared" si="23"/>
        <v>0.41249999999999976</v>
      </c>
      <c r="B101" s="7">
        <v>79.765803</v>
      </c>
      <c r="C101" s="7">
        <f t="shared" si="21"/>
        <v>73.3878561139873</v>
      </c>
      <c r="D101" s="7">
        <f t="shared" si="22"/>
        <v>40.678206480799204</v>
      </c>
      <c r="I101">
        <f t="shared" si="15"/>
        <v>198.4788251156819</v>
      </c>
      <c r="J101">
        <f t="shared" si="16"/>
        <v>48.327495433912055</v>
      </c>
      <c r="K101">
        <f t="shared" si="17"/>
        <v>-17.24083757844517</v>
      </c>
      <c r="L101">
        <f t="shared" si="18"/>
        <v>11.553464397089018</v>
      </c>
      <c r="M101">
        <f t="shared" si="19"/>
        <v>11.339546130946662</v>
      </c>
      <c r="O101">
        <f t="shared" si="20"/>
        <v>252.45849349918447</v>
      </c>
    </row>
    <row r="102" spans="1:15" ht="15.75">
      <c r="A102" s="7">
        <f t="shared" si="23"/>
        <v>0.4166666666666664</v>
      </c>
      <c r="B102" s="7">
        <v>75.471709</v>
      </c>
      <c r="C102" s="7">
        <f t="shared" si="21"/>
        <v>78.25384710554185</v>
      </c>
      <c r="D102" s="7">
        <f t="shared" si="22"/>
        <v>7.740292438307978</v>
      </c>
      <c r="I102">
        <f t="shared" si="15"/>
        <v>198.4788251156819</v>
      </c>
      <c r="J102">
        <f t="shared" si="16"/>
        <v>56.85273860210973</v>
      </c>
      <c r="K102">
        <f t="shared" si="17"/>
        <v>-21.055937077929084</v>
      </c>
      <c r="L102">
        <f t="shared" si="18"/>
        <v>11.571085321691653</v>
      </c>
      <c r="M102">
        <f t="shared" si="19"/>
        <v>10.532617323480752</v>
      </c>
      <c r="O102">
        <f t="shared" si="20"/>
        <v>256.37932928503494</v>
      </c>
    </row>
    <row r="103" spans="1:15" ht="15.75">
      <c r="A103" s="7">
        <f t="shared" si="23"/>
        <v>0.42083333333333306</v>
      </c>
      <c r="B103" s="7">
        <v>86.339922</v>
      </c>
      <c r="C103" s="7">
        <f t="shared" si="21"/>
        <v>82.93679314008753</v>
      </c>
      <c r="D103" s="7">
        <f t="shared" si="22"/>
        <v>11.581286037169154</v>
      </c>
      <c r="I103">
        <f t="shared" si="15"/>
        <v>198.4788251156819</v>
      </c>
      <c r="J103">
        <f t="shared" si="16"/>
        <v>65.22215236558444</v>
      </c>
      <c r="K103">
        <f t="shared" si="17"/>
        <v>-24.640343324549104</v>
      </c>
      <c r="L103">
        <f t="shared" si="18"/>
        <v>11.303787723443751</v>
      </c>
      <c r="M103">
        <f t="shared" si="19"/>
        <v>9.265362597873377</v>
      </c>
      <c r="O103">
        <f t="shared" si="20"/>
        <v>259.62978447803437</v>
      </c>
    </row>
    <row r="104" spans="1:15" ht="15.75">
      <c r="A104" s="7">
        <f t="shared" si="23"/>
        <v>0.4249999999999997</v>
      </c>
      <c r="B104" s="7">
        <v>88.881448</v>
      </c>
      <c r="C104" s="7">
        <f t="shared" si="21"/>
        <v>87.31889846430586</v>
      </c>
      <c r="D104" s="7">
        <f t="shared" si="22"/>
        <v>2.4415610514979904</v>
      </c>
      <c r="I104">
        <f t="shared" si="15"/>
        <v>198.4788251156819</v>
      </c>
      <c r="J104">
        <f t="shared" si="16"/>
        <v>73.41279674296159</v>
      </c>
      <c r="K104">
        <f t="shared" si="17"/>
        <v>-27.95478481338209</v>
      </c>
      <c r="L104">
        <f t="shared" si="18"/>
        <v>10.758153356324055</v>
      </c>
      <c r="M104">
        <f t="shared" si="19"/>
        <v>7.593167066596395</v>
      </c>
      <c r="O104">
        <f t="shared" si="20"/>
        <v>262.2881574681818</v>
      </c>
    </row>
    <row r="105" spans="1:15" ht="15.75">
      <c r="A105" s="7">
        <f t="shared" si="23"/>
        <v>0.42916666666666636</v>
      </c>
      <c r="B105" s="7">
        <v>90.02053</v>
      </c>
      <c r="C105" s="7">
        <f t="shared" si="21"/>
        <v>91.3002179182598</v>
      </c>
      <c r="D105" s="7">
        <f t="shared" si="22"/>
        <v>1.6376011681401272</v>
      </c>
      <c r="I105">
        <f t="shared" si="15"/>
        <v>198.4788251156819</v>
      </c>
      <c r="J105">
        <f t="shared" si="16"/>
        <v>81.4022217473272</v>
      </c>
      <c r="K105">
        <f t="shared" si="17"/>
        <v>-30.9629478298848</v>
      </c>
      <c r="L105">
        <f t="shared" si="18"/>
        <v>9.94761754930767</v>
      </c>
      <c r="M105">
        <f t="shared" si="19"/>
        <v>5.589113698451082</v>
      </c>
      <c r="O105">
        <f t="shared" si="20"/>
        <v>264.454830280883</v>
      </c>
    </row>
    <row r="106" spans="1:15" ht="15.75">
      <c r="A106" s="7">
        <f t="shared" si="23"/>
        <v>0.433333333333333</v>
      </c>
      <c r="B106" s="7">
        <v>92.475144</v>
      </c>
      <c r="C106" s="7">
        <f t="shared" si="21"/>
        <v>94.80279060334706</v>
      </c>
      <c r="D106" s="7">
        <f t="shared" si="22"/>
        <v>5.417938710073118</v>
      </c>
      <c r="I106">
        <f t="shared" si="15"/>
        <v>198.4788251156819</v>
      </c>
      <c r="J106">
        <f t="shared" si="16"/>
        <v>89.16852892008247</v>
      </c>
      <c r="K106">
        <f t="shared" si="17"/>
        <v>-33.63187431054996</v>
      </c>
      <c r="L106">
        <f t="shared" si="18"/>
        <v>8.89213838397747</v>
      </c>
      <c r="M106">
        <f t="shared" si="19"/>
        <v>3.3407892421403154</v>
      </c>
      <c r="O106">
        <f t="shared" si="20"/>
        <v>266.24840735133216</v>
      </c>
    </row>
    <row r="107" spans="1:15" ht="15.75">
      <c r="A107" s="7">
        <f t="shared" si="23"/>
        <v>0.43749999999999967</v>
      </c>
      <c r="B107" s="7">
        <v>94.403184</v>
      </c>
      <c r="C107" s="7">
        <f t="shared" si="21"/>
        <v>97.77393419921353</v>
      </c>
      <c r="D107" s="7">
        <f t="shared" si="22"/>
        <v>11.361956905498065</v>
      </c>
      <c r="I107">
        <f t="shared" si="15"/>
        <v>198.4788251156819</v>
      </c>
      <c r="J107">
        <f t="shared" si="16"/>
        <v>96.69043135309623</v>
      </c>
      <c r="K107">
        <f t="shared" si="17"/>
        <v>-35.93232293834653</v>
      </c>
      <c r="L107">
        <f t="shared" si="18"/>
        <v>7.617705260318431</v>
      </c>
      <c r="M107">
        <f t="shared" si="19"/>
        <v>0.9464562650626748</v>
      </c>
      <c r="O107">
        <f t="shared" si="20"/>
        <v>267.8010950558127</v>
      </c>
    </row>
    <row r="108" spans="1:15" ht="15.75">
      <c r="A108" s="7">
        <f t="shared" si="23"/>
        <v>0.4416666666666663</v>
      </c>
      <c r="B108" s="7">
        <v>103.868464</v>
      </c>
      <c r="C108" s="7">
        <f t="shared" si="21"/>
        <v>100.18856391456892</v>
      </c>
      <c r="D108" s="7">
        <f t="shared" si="22"/>
        <v>13.541664638755716</v>
      </c>
      <c r="I108">
        <f t="shared" si="15"/>
        <v>198.4788251156819</v>
      </c>
      <c r="J108">
        <f t="shared" si="16"/>
        <v>103.94731203464062</v>
      </c>
      <c r="K108">
        <f t="shared" si="17"/>
        <v>-37.83908951670863</v>
      </c>
      <c r="L108">
        <f t="shared" si="18"/>
        <v>6.155698951436028</v>
      </c>
      <c r="M108">
        <f t="shared" si="19"/>
        <v>-1.4892413923992873</v>
      </c>
      <c r="O108">
        <f t="shared" si="20"/>
        <v>269.25350519265066</v>
      </c>
    </row>
    <row r="109" spans="1:15" ht="15.75">
      <c r="A109" s="7">
        <f t="shared" si="23"/>
        <v>0.44583333333333297</v>
      </c>
      <c r="B109" s="7">
        <v>91.511016</v>
      </c>
      <c r="C109" s="7">
        <f t="shared" si="21"/>
        <v>102.05043994336329</v>
      </c>
      <c r="D109" s="7">
        <f t="shared" si="22"/>
        <v>111.07945705793938</v>
      </c>
      <c r="I109">
        <f t="shared" si="15"/>
        <v>198.4788251156819</v>
      </c>
      <c r="J109">
        <f t="shared" si="16"/>
        <v>110.91928035918691</v>
      </c>
      <c r="K109">
        <f t="shared" si="17"/>
        <v>-39.331283111987105</v>
      </c>
      <c r="L109">
        <f t="shared" si="18"/>
        <v>4.542118904775765</v>
      </c>
      <c r="M109">
        <f t="shared" si="19"/>
        <v>-3.8598520548403052</v>
      </c>
      <c r="O109">
        <f t="shared" si="20"/>
        <v>270.7490892128172</v>
      </c>
    </row>
    <row r="110" spans="1:15" ht="15.75">
      <c r="A110" s="7">
        <f t="shared" si="23"/>
        <v>0.4499999999999996</v>
      </c>
      <c r="B110" s="7">
        <v>105.70944</v>
      </c>
      <c r="C110" s="7">
        <f t="shared" si="21"/>
        <v>103.39229110522012</v>
      </c>
      <c r="D110" s="7">
        <f t="shared" si="22"/>
        <v>5.369179000579603</v>
      </c>
      <c r="I110">
        <f t="shared" si="15"/>
        <v>198.4788251156819</v>
      </c>
      <c r="J110">
        <f t="shared" si="16"/>
        <v>117.58722664617355</v>
      </c>
      <c r="K110">
        <f t="shared" si="17"/>
        <v>-40.39255493889054</v>
      </c>
      <c r="L110">
        <f t="shared" si="18"/>
        <v>2.8166968162514956</v>
      </c>
      <c r="M110">
        <f t="shared" si="19"/>
        <v>-6.061768660859739</v>
      </c>
      <c r="O110">
        <f t="shared" si="20"/>
        <v>272.42842497835665</v>
      </c>
    </row>
    <row r="111" spans="1:15" ht="15.75">
      <c r="A111" s="7">
        <f t="shared" si="23"/>
        <v>0.4541666666666663</v>
      </c>
      <c r="B111" s="7">
        <v>105.621276</v>
      </c>
      <c r="C111" s="7">
        <f t="shared" si="21"/>
        <v>104.27480822590746</v>
      </c>
      <c r="D111" s="7">
        <f t="shared" si="22"/>
        <v>1.8129754666696951</v>
      </c>
      <c r="I111">
        <f t="shared" si="15"/>
        <v>198.4788251156819</v>
      </c>
      <c r="J111">
        <f t="shared" si="16"/>
        <v>123.93287451831073</v>
      </c>
      <c r="K111">
        <f t="shared" si="17"/>
        <v>-41.01127748119795</v>
      </c>
      <c r="L111">
        <f t="shared" si="18"/>
        <v>1.021918304030328</v>
      </c>
      <c r="M111">
        <f t="shared" si="19"/>
        <v>-7.9987568888063185</v>
      </c>
      <c r="O111">
        <f t="shared" si="20"/>
        <v>274.42358356801867</v>
      </c>
    </row>
    <row r="112" spans="1:15" ht="15.75">
      <c r="A112" s="7">
        <f t="shared" si="23"/>
        <v>0.4583333333333329</v>
      </c>
      <c r="B112" s="7">
        <v>104.219198</v>
      </c>
      <c r="C112" s="7">
        <f t="shared" si="21"/>
        <v>104.78454682544702</v>
      </c>
      <c r="D112" s="7">
        <f t="shared" si="22"/>
        <v>0.31961929443432235</v>
      </c>
      <c r="I112">
        <f t="shared" si="15"/>
        <v>198.4788251156819</v>
      </c>
      <c r="J112">
        <f t="shared" si="16"/>
        <v>129.9388309958619</v>
      </c>
      <c r="K112">
        <f t="shared" si="17"/>
        <v>-41.180671885259805</v>
      </c>
      <c r="L112">
        <f t="shared" si="18"/>
        <v>-0.7980232283884304</v>
      </c>
      <c r="M112">
        <f t="shared" si="19"/>
        <v>-9.586161058418092</v>
      </c>
      <c r="O112">
        <f t="shared" si="20"/>
        <v>276.85279993947745</v>
      </c>
    </row>
    <row r="113" spans="1:15" ht="15.75">
      <c r="A113" s="7">
        <f t="shared" si="23"/>
        <v>0.4624999999999996</v>
      </c>
      <c r="B113" s="7">
        <v>106.674116</v>
      </c>
      <c r="C113" s="7">
        <f t="shared" si="21"/>
        <v>105.03082289357425</v>
      </c>
      <c r="D113" s="7">
        <f t="shared" si="22"/>
        <v>2.7004122336263734</v>
      </c>
      <c r="I113">
        <f t="shared" si="15"/>
        <v>198.4788251156819</v>
      </c>
      <c r="J113">
        <f t="shared" si="16"/>
        <v>135.58863416959085</v>
      </c>
      <c r="K113">
        <f t="shared" si="17"/>
        <v>-40.898882230537154</v>
      </c>
      <c r="L113">
        <f t="shared" si="18"/>
        <v>-2.5983147804370557</v>
      </c>
      <c r="M113">
        <f t="shared" si="19"/>
        <v>-10.754603990272653</v>
      </c>
      <c r="O113">
        <f t="shared" si="20"/>
        <v>279.8156582840259</v>
      </c>
    </row>
    <row r="114" spans="1:15" ht="15.75">
      <c r="A114" s="7">
        <f t="shared" si="23"/>
        <v>0.46666666666666623</v>
      </c>
      <c r="B114" s="7">
        <v>106.585617</v>
      </c>
      <c r="C114" s="7">
        <f t="shared" si="21"/>
        <v>105.14172609272853</v>
      </c>
      <c r="D114" s="7">
        <f t="shared" si="22"/>
        <v>2.084820952101219</v>
      </c>
      <c r="I114">
        <f t="shared" si="15"/>
        <v>198.4788251156819</v>
      </c>
      <c r="J114">
        <f t="shared" si="16"/>
        <v>140.86679832171131</v>
      </c>
      <c r="K114">
        <f t="shared" si="17"/>
        <v>-40.168995863455415</v>
      </c>
      <c r="L114">
        <f t="shared" si="18"/>
        <v>-4.334627199278921</v>
      </c>
      <c r="M114">
        <f t="shared" si="19"/>
        <v>-11.453019121436732</v>
      </c>
      <c r="O114">
        <f t="shared" si="20"/>
        <v>283.38898125322214</v>
      </c>
    </row>
    <row r="115" spans="1:15" ht="15.75">
      <c r="A115" s="7">
        <f t="shared" si="23"/>
        <v>0.4708333333333329</v>
      </c>
      <c r="B115" s="7">
        <v>110.266774</v>
      </c>
      <c r="C115" s="7">
        <f t="shared" si="21"/>
        <v>105.25940994730014</v>
      </c>
      <c r="D115" s="7">
        <f t="shared" si="22"/>
        <v>25.073694756270726</v>
      </c>
      <c r="I115">
        <f t="shared" si="15"/>
        <v>198.4788251156819</v>
      </c>
      <c r="J115">
        <f t="shared" si="16"/>
        <v>145.75885637116306</v>
      </c>
      <c r="K115">
        <f t="shared" si="17"/>
        <v>-38.99900957179085</v>
      </c>
      <c r="L115">
        <f t="shared" si="18"/>
        <v>-5.964206710671677</v>
      </c>
      <c r="M115">
        <f t="shared" si="19"/>
        <v>-11.650882359310835</v>
      </c>
      <c r="O115">
        <f t="shared" si="20"/>
        <v>287.62358284507155</v>
      </c>
    </row>
    <row r="116" spans="1:15" ht="15.75">
      <c r="A116" s="7">
        <f t="shared" si="23"/>
        <v>0.47499999999999953</v>
      </c>
      <c r="B116" s="7">
        <v>100.801861</v>
      </c>
      <c r="C116" s="7">
        <f t="shared" si="21"/>
        <v>105.5348469978214</v>
      </c>
      <c r="D116" s="7">
        <f t="shared" si="22"/>
        <v>22.40115645557345</v>
      </c>
      <c r="I116">
        <f t="shared" si="15"/>
        <v>198.4788251156819</v>
      </c>
      <c r="J116">
        <f t="shared" si="16"/>
        <v>150.25139952687522</v>
      </c>
      <c r="K116">
        <f t="shared" si="17"/>
        <v>-37.40174197019035</v>
      </c>
      <c r="L116">
        <f t="shared" si="18"/>
        <v>-7.4469276587804645</v>
      </c>
      <c r="M116">
        <f t="shared" si="19"/>
        <v>-11.3395461309467</v>
      </c>
      <c r="O116">
        <f t="shared" si="20"/>
        <v>292.5420088826396</v>
      </c>
    </row>
    <row r="117" spans="1:15" ht="15.75">
      <c r="A117" s="7">
        <f t="shared" si="23"/>
        <v>0.4791666666666662</v>
      </c>
      <c r="B117" s="7">
        <v>108.864879</v>
      </c>
      <c r="C117" s="7">
        <f t="shared" si="21"/>
        <v>106.12225735873318</v>
      </c>
      <c r="D117" s="7">
        <f t="shared" si="22"/>
        <v>7.521973467145119</v>
      </c>
      <c r="I117">
        <f t="shared" si="15"/>
        <v>198.4788251156819</v>
      </c>
      <c r="J117">
        <f t="shared" si="16"/>
        <v>154.33211404033105</v>
      </c>
      <c r="K117">
        <f t="shared" si="17"/>
        <v>-35.39469305674674</v>
      </c>
      <c r="L117">
        <f t="shared" si="18"/>
        <v>-8.746280532994115</v>
      </c>
      <c r="M117">
        <f t="shared" si="19"/>
        <v>-10.532617323480805</v>
      </c>
      <c r="O117">
        <f t="shared" si="20"/>
        <v>298.13734824279135</v>
      </c>
    </row>
    <row r="118" spans="1:15" ht="15.75">
      <c r="A118" s="7">
        <f t="shared" si="23"/>
        <v>0.48333333333333284</v>
      </c>
      <c r="B118" s="7">
        <v>105.62152</v>
      </c>
      <c r="C118" s="7">
        <f t="shared" si="21"/>
        <v>107.17343080084471</v>
      </c>
      <c r="D118" s="7">
        <f t="shared" si="22"/>
        <v>2.408427133778466</v>
      </c>
      <c r="I118">
        <f t="shared" si="15"/>
        <v>198.4788251156819</v>
      </c>
      <c r="J118">
        <f t="shared" si="16"/>
        <v>157.98981495669597</v>
      </c>
      <c r="K118">
        <f t="shared" si="17"/>
        <v>-32.99985247935775</v>
      </c>
      <c r="L118">
        <f t="shared" si="18"/>
        <v>-9.830270953244593</v>
      </c>
      <c r="M118">
        <f t="shared" si="19"/>
        <v>-9.265362597873454</v>
      </c>
      <c r="O118">
        <f t="shared" si="20"/>
        <v>304.37315404190207</v>
      </c>
    </row>
    <row r="119" spans="1:15" ht="15.75">
      <c r="A119" s="7">
        <f t="shared" si="23"/>
        <v>0.4874999999999995</v>
      </c>
      <c r="B119" s="7">
        <v>107.813137</v>
      </c>
      <c r="C119" s="7">
        <f t="shared" si="21"/>
        <v>108.8321649450192</v>
      </c>
      <c r="D119" s="7">
        <f t="shared" si="22"/>
        <v>1.0384179527300612</v>
      </c>
      <c r="I119">
        <f t="shared" si="15"/>
        <v>198.4788251156819</v>
      </c>
      <c r="J119">
        <f t="shared" si="16"/>
        <v>161.2144767720021</v>
      </c>
      <c r="K119">
        <f t="shared" si="17"/>
        <v>-30.243458612541783</v>
      </c>
      <c r="L119">
        <f t="shared" si="18"/>
        <v>-10.672207477827337</v>
      </c>
      <c r="M119">
        <f t="shared" si="19"/>
        <v>-7.593167066596491</v>
      </c>
      <c r="O119">
        <f t="shared" si="20"/>
        <v>311.18446873071844</v>
      </c>
    </row>
    <row r="120" spans="1:15" ht="15.75">
      <c r="A120" s="7">
        <f t="shared" si="23"/>
        <v>0.49166666666666614</v>
      </c>
      <c r="B120" s="7">
        <v>110.354847</v>
      </c>
      <c r="C120" s="7">
        <f t="shared" si="21"/>
        <v>111.2290353575061</v>
      </c>
      <c r="D120" s="7">
        <f t="shared" si="22"/>
        <v>0.7642052843992122</v>
      </c>
      <c r="I120">
        <f t="shared" si="15"/>
        <v>198.4788251156819</v>
      </c>
      <c r="J120">
        <f t="shared" si="16"/>
        <v>163.997260912357</v>
      </c>
      <c r="K120">
        <f t="shared" si="17"/>
        <v>-27.15571108431627</v>
      </c>
      <c r="L120">
        <f t="shared" si="18"/>
        <v>-11.25135883528003</v>
      </c>
      <c r="M120">
        <f t="shared" si="19"/>
        <v>-5.589113698451192</v>
      </c>
      <c r="O120">
        <f t="shared" si="20"/>
        <v>318.47990240999144</v>
      </c>
    </row>
    <row r="121" spans="1:15" ht="15.75">
      <c r="A121" s="7">
        <f t="shared" si="23"/>
        <v>0.4958333333333328</v>
      </c>
      <c r="B121" s="7">
        <v>116.752211</v>
      </c>
      <c r="C121" s="7">
        <f t="shared" si="21"/>
        <v>114.47669763081412</v>
      </c>
      <c r="D121" s="7">
        <f t="shared" si="22"/>
        <v>5.177961093343709</v>
      </c>
      <c r="I121">
        <f t="shared" si="15"/>
        <v>198.4788251156819</v>
      </c>
      <c r="J121">
        <f t="shared" si="16"/>
        <v>166.33053995986103</v>
      </c>
      <c r="K121">
        <f t="shared" si="17"/>
        <v>-23.770439902753058</v>
      </c>
      <c r="L121">
        <f t="shared" si="18"/>
        <v>-11.553464397089009</v>
      </c>
      <c r="M121">
        <f t="shared" si="19"/>
        <v>-3.3407892421404357</v>
      </c>
      <c r="O121">
        <f t="shared" si="20"/>
        <v>326.1446715335604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242"/>
  <sheetViews>
    <sheetView workbookViewId="0" topLeftCell="A1">
      <selection activeCell="E2" sqref="E2"/>
    </sheetView>
  </sheetViews>
  <sheetFormatPr defaultColWidth="9.00390625" defaultRowHeight="15.75"/>
  <cols>
    <col min="1" max="2" width="9.00390625" style="7" customWidth="1"/>
    <col min="3" max="3" width="14.50390625" style="7" customWidth="1"/>
    <col min="4" max="4" width="9.00390625" style="7" customWidth="1"/>
    <col min="5" max="5" width="10.75390625" style="7" customWidth="1"/>
    <col min="23" max="23" width="9.00390625" style="18" customWidth="1"/>
    <col min="24" max="24" width="12.125" style="6" customWidth="1"/>
    <col min="28" max="29" width="9.00390625" style="1" customWidth="1"/>
    <col min="30" max="31" width="9.00390625" style="12" customWidth="1"/>
    <col min="32" max="32" width="13.875" style="1" customWidth="1"/>
    <col min="33" max="33" width="9.00390625" style="12" customWidth="1"/>
  </cols>
  <sheetData>
    <row r="1" spans="1:35" ht="16.5" thickBot="1">
      <c r="A1" s="27" t="s">
        <v>24</v>
      </c>
      <c r="B1" s="27" t="s">
        <v>179</v>
      </c>
      <c r="C1" s="27" t="s">
        <v>184</v>
      </c>
      <c r="D1" s="27" t="s">
        <v>15</v>
      </c>
      <c r="E1" s="27" t="s">
        <v>16</v>
      </c>
      <c r="U1" t="s">
        <v>26</v>
      </c>
      <c r="W1" s="5"/>
      <c r="Y1" t="s">
        <v>26</v>
      </c>
      <c r="Z1" s="7"/>
      <c r="AB1" s="1" t="s">
        <v>24</v>
      </c>
      <c r="AC1" s="9" t="s">
        <v>28</v>
      </c>
      <c r="AD1" s="8" t="s">
        <v>29</v>
      </c>
      <c r="AE1" s="8"/>
      <c r="AF1" s="1" t="s">
        <v>26</v>
      </c>
      <c r="AG1" s="8" t="s">
        <v>27</v>
      </c>
      <c r="AI1" s="21" t="s">
        <v>160</v>
      </c>
    </row>
    <row r="2" spans="1:35" ht="16.5" thickBot="1">
      <c r="A2" s="7">
        <v>0</v>
      </c>
      <c r="B2" s="7">
        <v>120.784376</v>
      </c>
      <c r="C2" s="7">
        <f aca="true" t="shared" si="0" ref="C2:C33">G$5+G$6*SIN(F$4*A2+G$16)+G$7*SIN(2*F$4*A2+G$17)+G$8*SIN(3*F$4*A2+G$18)+G$9*SIN(4*F$4*A2+G$19)+G$10*SIN(5*F$4*A2+G$20)+G$11*SIN(6*F$4*A2+G$21)+G$12*SIN(7*F$4*A2+G$22)+G$13*SIN(8*F$4*A2+G$23)+G$14*SIN(9*F$4*A2+G$24)+G$15*SIN(10*F$4*A2+G$25)</f>
        <v>119.0534032185895</v>
      </c>
      <c r="D2" s="7">
        <f aca="true" t="shared" si="1" ref="D2:D33">(B2-C2)^2</f>
        <v>2.9962667699840035</v>
      </c>
      <c r="E2" s="37">
        <f>SUM(D2:D720)</f>
        <v>1340.7539722643705</v>
      </c>
      <c r="U2" s="22">
        <f>AI22</f>
        <v>113.72516691499801</v>
      </c>
      <c r="W2" s="5"/>
      <c r="Y2" s="10" t="s">
        <v>30</v>
      </c>
      <c r="Z2" s="11">
        <f>Comparison!I2</f>
        <v>8</v>
      </c>
      <c r="AB2" s="1">
        <f aca="true" t="shared" si="2" ref="AB2:AB20">AB3-1/240</f>
        <v>-0.08333333333333333</v>
      </c>
      <c r="AC2" s="1" t="s">
        <v>32</v>
      </c>
      <c r="AD2" s="13">
        <f aca="true" t="shared" si="3" ref="AD2:AD21">TREND(AD$22:AD$31,$AB$22:$AB$31,$AB2,TRUE)</f>
        <v>-48.035315521212084</v>
      </c>
      <c r="AE2" s="13"/>
      <c r="AF2" s="1" t="s">
        <v>31</v>
      </c>
      <c r="AG2" s="12">
        <f>AD2</f>
        <v>-48.035315521212084</v>
      </c>
      <c r="AI2" s="12">
        <f aca="true" t="shared" si="4" ref="AI2:AI33">A_0*AG2+A_1*AG3+A_2*AG4+B_1*AI3+B_2*AI4</f>
        <v>-23.82459717316558</v>
      </c>
    </row>
    <row r="3" spans="1:35" ht="15.75">
      <c r="A3" s="7">
        <f>1/240+A2</f>
        <v>0.004166666666666667</v>
      </c>
      <c r="B3" s="7">
        <v>123.239295</v>
      </c>
      <c r="C3" s="7">
        <f t="shared" si="0"/>
        <v>124.15773959581932</v>
      </c>
      <c r="D3" s="7">
        <f t="shared" si="1"/>
        <v>0.8435404755897209</v>
      </c>
      <c r="F3" s="24" t="s">
        <v>172</v>
      </c>
      <c r="U3" s="22">
        <f aca="true" t="shared" si="5" ref="U3:U66">AI23</f>
        <v>122.24792721577269</v>
      </c>
      <c r="W3" s="5"/>
      <c r="Y3" s="15" t="s">
        <v>33</v>
      </c>
      <c r="Z3" s="16">
        <v>240</v>
      </c>
      <c r="AB3" s="1">
        <f t="shared" si="2"/>
        <v>-0.07916666666666666</v>
      </c>
      <c r="AC3" s="1" t="s">
        <v>32</v>
      </c>
      <c r="AD3" s="13">
        <f t="shared" si="3"/>
        <v>-39.84291440606057</v>
      </c>
      <c r="AE3" s="13"/>
      <c r="AF3" s="1" t="s">
        <v>31</v>
      </c>
      <c r="AG3" s="12">
        <f>AD3</f>
        <v>-39.84291440606057</v>
      </c>
      <c r="AI3" s="12">
        <f t="shared" si="4"/>
        <v>-19.7220997173184</v>
      </c>
    </row>
    <row r="4" spans="1:35" ht="16.5" thickBot="1">
      <c r="A4" s="7">
        <f aca="true" t="shared" si="6" ref="A4:A67">1/240+A3</f>
        <v>0.008333333333333333</v>
      </c>
      <c r="B4" s="7">
        <v>134.719772</v>
      </c>
      <c r="C4" s="7">
        <f t="shared" si="0"/>
        <v>130.226365597364</v>
      </c>
      <c r="D4" s="7">
        <f t="shared" si="1"/>
        <v>20.190701099250177</v>
      </c>
      <c r="F4" s="4">
        <f>2*PI()/(0.5)</f>
        <v>12.566370614359172</v>
      </c>
      <c r="U4" s="22">
        <f t="shared" si="5"/>
        <v>130.96642879988804</v>
      </c>
      <c r="W4" s="5"/>
      <c r="Y4" s="15" t="s">
        <v>34</v>
      </c>
      <c r="Z4" s="17">
        <f>TAN(PI()*Z$2/Z$3)/0.802</f>
        <v>0.13105266242603048</v>
      </c>
      <c r="AB4" s="1">
        <f t="shared" si="2"/>
        <v>-0.075</v>
      </c>
      <c r="AC4" s="1" t="s">
        <v>32</v>
      </c>
      <c r="AD4" s="13">
        <f t="shared" si="3"/>
        <v>-31.65051329090906</v>
      </c>
      <c r="AE4" s="13"/>
      <c r="AF4" s="1" t="s">
        <v>31</v>
      </c>
      <c r="AG4" s="12">
        <f aca="true" t="shared" si="7" ref="AG4:AG35">A_0*AD4+A_1*AD3+A_2*AD2+B_1*AG3+B_2*AG2</f>
        <v>-34.17581283746555</v>
      </c>
      <c r="AI4" s="12">
        <f t="shared" si="4"/>
        <v>-15.505362233620545</v>
      </c>
    </row>
    <row r="5" spans="1:35" ht="15.75">
      <c r="A5" s="7">
        <f t="shared" si="6"/>
        <v>0.0125</v>
      </c>
      <c r="B5" s="7">
        <v>141.380621</v>
      </c>
      <c r="C5" s="7">
        <f t="shared" si="0"/>
        <v>137.21664643629865</v>
      </c>
      <c r="D5" s="7">
        <f t="shared" si="1"/>
        <v>17.338684167151804</v>
      </c>
      <c r="E5" s="27" t="s">
        <v>25</v>
      </c>
      <c r="F5" s="1" t="s">
        <v>14</v>
      </c>
      <c r="G5" s="32">
        <v>198.47870089690312</v>
      </c>
      <c r="S5">
        <f aca="true" t="shared" si="8" ref="S5:S15">ABS(G5)</f>
        <v>198.47870089690312</v>
      </c>
      <c r="U5" s="22">
        <f t="shared" si="5"/>
        <v>139.95919256145731</v>
      </c>
      <c r="W5" s="5" t="s">
        <v>35</v>
      </c>
      <c r="X5" s="6">
        <f>SQRT(2)*Z4</f>
        <v>0.18533645258799522</v>
      </c>
      <c r="Y5" s="15"/>
      <c r="Z5" s="17"/>
      <c r="AB5" s="1">
        <f t="shared" si="2"/>
        <v>-0.07083333333333333</v>
      </c>
      <c r="AC5" s="1" t="s">
        <v>32</v>
      </c>
      <c r="AD5" s="13">
        <f t="shared" si="3"/>
        <v>-23.45811217575755</v>
      </c>
      <c r="AE5" s="13"/>
      <c r="AF5" s="1" t="s">
        <v>31</v>
      </c>
      <c r="AG5" s="12">
        <f t="shared" si="7"/>
        <v>-30.111319922845457</v>
      </c>
      <c r="AI5" s="12">
        <f t="shared" si="4"/>
        <v>-10.984646451968908</v>
      </c>
    </row>
    <row r="6" spans="1:35" ht="15.75">
      <c r="A6" s="7">
        <f t="shared" si="6"/>
        <v>0.016666666666666666</v>
      </c>
      <c r="B6" s="7">
        <v>142.608416</v>
      </c>
      <c r="C6" s="7">
        <f t="shared" si="0"/>
        <v>145.0884301732861</v>
      </c>
      <c r="D6" s="7">
        <f t="shared" si="1"/>
        <v>6.150470299699906</v>
      </c>
      <c r="E6" s="7">
        <v>2</v>
      </c>
      <c r="F6" s="1" t="s">
        <v>0</v>
      </c>
      <c r="G6" s="32">
        <v>171.02052540823874</v>
      </c>
      <c r="S6">
        <f t="shared" si="8"/>
        <v>171.02052540823874</v>
      </c>
      <c r="T6">
        <f>SUM(S$6:S6)/SUM(S$6:S$15)</f>
        <v>0.6994336174853282</v>
      </c>
      <c r="U6" s="22">
        <f t="shared" si="5"/>
        <v>149.3143332794459</v>
      </c>
      <c r="W6" s="5" t="s">
        <v>36</v>
      </c>
      <c r="X6" s="6">
        <f>Z4^2</f>
        <v>0.0171748003289511</v>
      </c>
      <c r="Y6" s="15" t="s">
        <v>14</v>
      </c>
      <c r="Z6" s="23">
        <f>k_2/(1+k_1+k_2)</f>
        <v>0.014282444581944638</v>
      </c>
      <c r="AB6" s="1">
        <f t="shared" si="2"/>
        <v>-0.06666666666666667</v>
      </c>
      <c r="AC6" s="1" t="s">
        <v>32</v>
      </c>
      <c r="AD6" s="13">
        <f t="shared" si="3"/>
        <v>-15.265711060606037</v>
      </c>
      <c r="AE6" s="13"/>
      <c r="AF6" s="1" t="s">
        <v>31</v>
      </c>
      <c r="AG6" s="12">
        <f t="shared" si="7"/>
        <v>-26.919606648141876</v>
      </c>
      <c r="AI6" s="12">
        <f t="shared" si="4"/>
        <v>-6.047107082083765</v>
      </c>
    </row>
    <row r="7" spans="1:35" ht="15.75">
      <c r="A7" s="7">
        <f t="shared" si="6"/>
        <v>0.020833333333333332</v>
      </c>
      <c r="B7" s="7">
        <v>152.862503</v>
      </c>
      <c r="C7" s="7">
        <f t="shared" si="0"/>
        <v>153.82092966100666</v>
      </c>
      <c r="D7" s="7">
        <f t="shared" si="1"/>
        <v>0.9185816645283655</v>
      </c>
      <c r="E7" s="7">
        <v>4</v>
      </c>
      <c r="F7" s="1" t="s">
        <v>2</v>
      </c>
      <c r="G7" s="32">
        <v>41.08292805526963</v>
      </c>
      <c r="S7">
        <f t="shared" si="8"/>
        <v>41.08292805526963</v>
      </c>
      <c r="T7">
        <f>SUM(S$6:S7)/SUM(S$6:S$15)</f>
        <v>0.8674531047252056</v>
      </c>
      <c r="U7" s="22">
        <f t="shared" si="5"/>
        <v>159.11744509349492</v>
      </c>
      <c r="W7" s="5" t="s">
        <v>37</v>
      </c>
      <c r="X7" s="6">
        <f>A_1/k_2</f>
        <v>1.6631860992141032</v>
      </c>
      <c r="Y7" s="15" t="s">
        <v>0</v>
      </c>
      <c r="Z7" s="23">
        <f>2*A_0</f>
        <v>0.028564889163889277</v>
      </c>
      <c r="AB7" s="1">
        <f t="shared" si="2"/>
        <v>-0.06249999999999999</v>
      </c>
      <c r="AC7" s="1" t="s">
        <v>32</v>
      </c>
      <c r="AD7" s="13">
        <f t="shared" si="3"/>
        <v>-7.073309945454511</v>
      </c>
      <c r="AE7" s="13"/>
      <c r="AF7" s="1" t="s">
        <v>31</v>
      </c>
      <c r="AG7" s="12">
        <f t="shared" si="7"/>
        <v>-24.04595136417552</v>
      </c>
      <c r="AI7" s="12">
        <f t="shared" si="4"/>
        <v>-0.639734322597235</v>
      </c>
    </row>
    <row r="8" spans="1:35" ht="15.75">
      <c r="A8" s="7">
        <f t="shared" si="6"/>
        <v>0.024999999999999998</v>
      </c>
      <c r="B8" s="7">
        <v>161.539037</v>
      </c>
      <c r="C8" s="7">
        <f t="shared" si="0"/>
        <v>163.42008215698783</v>
      </c>
      <c r="D8" s="7">
        <f t="shared" si="1"/>
        <v>3.538330882627347</v>
      </c>
      <c r="E8" s="7">
        <v>6</v>
      </c>
      <c r="F8" s="1" t="s">
        <v>4</v>
      </c>
      <c r="G8" s="32">
        <v>11.66112908731373</v>
      </c>
      <c r="S8">
        <f t="shared" si="8"/>
        <v>11.66112908731373</v>
      </c>
      <c r="T8">
        <f>SUM(S$6:S8)/SUM(S$6:S$15)</f>
        <v>0.9151443726711659</v>
      </c>
      <c r="U8" s="22">
        <f t="shared" si="5"/>
        <v>169.43532862517506</v>
      </c>
      <c r="W8" s="5"/>
      <c r="Y8" s="15" t="s">
        <v>2</v>
      </c>
      <c r="Z8" s="23">
        <f>A_0</f>
        <v>0.014282444581944638</v>
      </c>
      <c r="AB8" s="1">
        <f t="shared" si="2"/>
        <v>-0.05833333333333333</v>
      </c>
      <c r="AC8" s="1" t="s">
        <v>32</v>
      </c>
      <c r="AD8" s="13">
        <f t="shared" si="3"/>
        <v>1.1190911696970005</v>
      </c>
      <c r="AE8" s="13"/>
      <c r="AF8" s="1" t="s">
        <v>31</v>
      </c>
      <c r="AG8" s="12">
        <f t="shared" si="7"/>
        <v>-21.088454239345744</v>
      </c>
      <c r="AI8" s="12">
        <f t="shared" si="4"/>
        <v>5.245878135147969</v>
      </c>
    </row>
    <row r="9" spans="1:35" ht="15.75">
      <c r="A9" s="7">
        <f t="shared" si="6"/>
        <v>0.029166666666666664</v>
      </c>
      <c r="B9" s="7">
        <v>169.865968</v>
      </c>
      <c r="C9" s="7">
        <f t="shared" si="0"/>
        <v>173.91360369375806</v>
      </c>
      <c r="D9" s="7">
        <f t="shared" si="1"/>
        <v>16.38335470938424</v>
      </c>
      <c r="E9" s="7">
        <v>8</v>
      </c>
      <c r="F9" s="1" t="s">
        <v>6</v>
      </c>
      <c r="G9" s="32">
        <v>11.591115710014652</v>
      </c>
      <c r="S9">
        <f t="shared" si="8"/>
        <v>11.591115710014652</v>
      </c>
      <c r="T9">
        <f>SUM(S$6:S9)/SUM(S$6:S$15)</f>
        <v>0.9625493024150902</v>
      </c>
      <c r="U9" s="22">
        <f t="shared" si="5"/>
        <v>180.3038255488082</v>
      </c>
      <c r="W9" s="5"/>
      <c r="Y9" s="15"/>
      <c r="Z9" s="23"/>
      <c r="AB9" s="1">
        <f t="shared" si="2"/>
        <v>-0.05416666666666666</v>
      </c>
      <c r="AC9" s="1" t="s">
        <v>32</v>
      </c>
      <c r="AD9" s="13">
        <f t="shared" si="3"/>
        <v>9.311492284848512</v>
      </c>
      <c r="AE9" s="13"/>
      <c r="AF9" s="1" t="s">
        <v>31</v>
      </c>
      <c r="AG9" s="12">
        <f t="shared" si="7"/>
        <v>-17.77389053369699</v>
      </c>
      <c r="AI9" s="12">
        <f t="shared" si="4"/>
        <v>11.586653564638471</v>
      </c>
    </row>
    <row r="10" spans="1:35" ht="15.75">
      <c r="A10" s="7">
        <f t="shared" si="6"/>
        <v>0.03333333333333333</v>
      </c>
      <c r="B10" s="7">
        <v>181.522926</v>
      </c>
      <c r="C10" s="7">
        <f t="shared" si="0"/>
        <v>185.3338838603178</v>
      </c>
      <c r="D10" s="7">
        <f t="shared" si="1"/>
        <v>14.523399813117912</v>
      </c>
      <c r="E10" s="7">
        <v>10</v>
      </c>
      <c r="F10" s="1" t="s">
        <v>8</v>
      </c>
      <c r="G10" s="32">
        <v>1.9517964388779225</v>
      </c>
      <c r="S10">
        <f t="shared" si="8"/>
        <v>1.9517964388779225</v>
      </c>
      <c r="T10">
        <f>SUM(S$6:S10)/SUM(S$6:S$15)</f>
        <v>0.9705316895617829</v>
      </c>
      <c r="U10" s="22">
        <f t="shared" si="5"/>
        <v>191.72012061892696</v>
      </c>
      <c r="Y10" s="15" t="s">
        <v>38</v>
      </c>
      <c r="Z10" s="23">
        <f>-2*A_0+k_3</f>
        <v>1.634621210050214</v>
      </c>
      <c r="AB10" s="1">
        <f t="shared" si="2"/>
        <v>-0.049999999999999996</v>
      </c>
      <c r="AC10" s="1" t="s">
        <v>32</v>
      </c>
      <c r="AD10" s="13">
        <f t="shared" si="3"/>
        <v>17.503893400000024</v>
      </c>
      <c r="AE10" s="13"/>
      <c r="AF10" s="1" t="s">
        <v>31</v>
      </c>
      <c r="AG10" s="12">
        <f t="shared" si="7"/>
        <v>-13.933655897926114</v>
      </c>
      <c r="AI10" s="12">
        <f t="shared" si="4"/>
        <v>18.338970508123793</v>
      </c>
    </row>
    <row r="11" spans="1:35" ht="15.75">
      <c r="A11" s="7">
        <f t="shared" si="6"/>
        <v>0.0375</v>
      </c>
      <c r="B11" s="7">
        <v>198.262204</v>
      </c>
      <c r="C11" s="7">
        <f t="shared" si="0"/>
        <v>197.69195734904793</v>
      </c>
      <c r="D11" s="7">
        <f t="shared" si="1"/>
        <v>0.325181242922054</v>
      </c>
      <c r="E11" s="7">
        <v>12</v>
      </c>
      <c r="F11" s="1" t="s">
        <v>9</v>
      </c>
      <c r="G11" s="32">
        <v>4.309032413165279</v>
      </c>
      <c r="S11">
        <f t="shared" si="8"/>
        <v>4.309032413165279</v>
      </c>
      <c r="T11">
        <f>SUM(S$6:S11)/SUM(S$6:S$15)</f>
        <v>0.9881546159409843</v>
      </c>
      <c r="U11" s="22">
        <f t="shared" si="5"/>
        <v>203.63814600431917</v>
      </c>
      <c r="Y11" s="15" t="s">
        <v>39</v>
      </c>
      <c r="Z11" s="23">
        <f>1-2*A_0-k_3</f>
        <v>-0.6917509883779925</v>
      </c>
      <c r="AB11" s="1">
        <f t="shared" si="2"/>
        <v>-0.04583333333333333</v>
      </c>
      <c r="AC11" s="1" t="s">
        <v>32</v>
      </c>
      <c r="AD11" s="13">
        <f t="shared" si="3"/>
        <v>25.69629451515155</v>
      </c>
      <c r="AE11" s="13"/>
      <c r="AF11" s="1" t="s">
        <v>31</v>
      </c>
      <c r="AG11" s="12">
        <f t="shared" si="7"/>
        <v>-9.481149570469082</v>
      </c>
      <c r="AI11" s="12">
        <f t="shared" si="4"/>
        <v>25.447502002799606</v>
      </c>
    </row>
    <row r="12" spans="1:35" ht="16.5" thickBot="1">
      <c r="A12" s="7">
        <f t="shared" si="6"/>
        <v>0.041666666666666664</v>
      </c>
      <c r="B12" s="7">
        <v>211.058794</v>
      </c>
      <c r="C12" s="7">
        <f t="shared" si="0"/>
        <v>210.9483281125598</v>
      </c>
      <c r="D12" s="7">
        <f t="shared" si="1"/>
        <v>0.012202712287950746</v>
      </c>
      <c r="E12" s="7">
        <v>14</v>
      </c>
      <c r="F12" s="1" t="s">
        <v>10</v>
      </c>
      <c r="G12" s="32">
        <v>-0.5145854688897483</v>
      </c>
      <c r="S12">
        <f t="shared" si="8"/>
        <v>0.5145854688897483</v>
      </c>
      <c r="T12">
        <f>SUM(S$6:S12)/SUM(S$6:S$15)</f>
        <v>0.9902591491550636</v>
      </c>
      <c r="U12" s="22">
        <f t="shared" si="5"/>
        <v>215.97134954640566</v>
      </c>
      <c r="Y12" s="19"/>
      <c r="Z12" s="20"/>
      <c r="AB12" s="1">
        <f t="shared" si="2"/>
        <v>-0.041666666666666664</v>
      </c>
      <c r="AC12" s="1" t="s">
        <v>32</v>
      </c>
      <c r="AD12" s="13">
        <f t="shared" si="3"/>
        <v>33.88869563030306</v>
      </c>
      <c r="AE12" s="13"/>
      <c r="AF12" s="1" t="s">
        <v>31</v>
      </c>
      <c r="AG12" s="12">
        <f t="shared" si="7"/>
        <v>-4.391444334942083</v>
      </c>
      <c r="AI12" s="12">
        <f t="shared" si="4"/>
        <v>32.852140690934085</v>
      </c>
    </row>
    <row r="13" spans="1:35" ht="15.75">
      <c r="A13" s="7">
        <f t="shared" si="6"/>
        <v>0.04583333333333333</v>
      </c>
      <c r="B13" s="7">
        <v>225.345351</v>
      </c>
      <c r="C13" s="7">
        <f t="shared" si="0"/>
        <v>224.9877882721793</v>
      </c>
      <c r="D13" s="7">
        <f t="shared" si="1"/>
        <v>0.12785110432657448</v>
      </c>
      <c r="E13" s="7">
        <v>16</v>
      </c>
      <c r="F13" s="1" t="s">
        <v>11</v>
      </c>
      <c r="G13" s="32">
        <v>1.3058019219006953</v>
      </c>
      <c r="S13">
        <f t="shared" si="8"/>
        <v>1.3058019219006953</v>
      </c>
      <c r="T13">
        <f>SUM(S$6:S13)/SUM(S$6:S$15)</f>
        <v>0.9955995710709368</v>
      </c>
      <c r="U13" s="22">
        <f t="shared" si="5"/>
        <v>228.60179713544943</v>
      </c>
      <c r="Z13" s="14"/>
      <c r="AB13" s="1">
        <f t="shared" si="2"/>
        <v>-0.0375</v>
      </c>
      <c r="AC13" s="1" t="s">
        <v>32</v>
      </c>
      <c r="AD13" s="13">
        <f t="shared" si="3"/>
        <v>42.08109674545457</v>
      </c>
      <c r="AE13" s="13"/>
      <c r="AF13" s="1" t="s">
        <v>31</v>
      </c>
      <c r="AG13" s="12">
        <f t="shared" si="7"/>
        <v>1.3163002028571542</v>
      </c>
      <c r="AI13" s="12">
        <f t="shared" si="4"/>
        <v>40.493254519990565</v>
      </c>
    </row>
    <row r="14" spans="1:35" ht="15.75">
      <c r="A14" s="7">
        <f t="shared" si="6"/>
        <v>0.049999999999999996</v>
      </c>
      <c r="B14" s="7">
        <v>244.3638</v>
      </c>
      <c r="C14" s="7">
        <f t="shared" si="0"/>
        <v>239.60518309654213</v>
      </c>
      <c r="D14" s="7">
        <f t="shared" si="1"/>
        <v>22.644434833874904</v>
      </c>
      <c r="E14" s="7">
        <v>18</v>
      </c>
      <c r="F14" s="1" t="s">
        <v>12</v>
      </c>
      <c r="G14" s="32">
        <v>0.9518935922855826</v>
      </c>
      <c r="S14">
        <f t="shared" si="8"/>
        <v>0.9518935922855826</v>
      </c>
      <c r="T14">
        <f>SUM(S$6:S14)/SUM(S$6:S$15)</f>
        <v>0.9994925913801899</v>
      </c>
      <c r="U14" s="22">
        <f t="shared" si="5"/>
        <v>241.3905440270837</v>
      </c>
      <c r="AB14" s="1">
        <f t="shared" si="2"/>
        <v>-0.03333333333333333</v>
      </c>
      <c r="AC14" s="1" t="s">
        <v>32</v>
      </c>
      <c r="AD14" s="13">
        <f t="shared" si="3"/>
        <v>50.273497860606085</v>
      </c>
      <c r="AE14" s="13"/>
      <c r="AF14" s="1" t="s">
        <v>31</v>
      </c>
      <c r="AG14" s="12">
        <f t="shared" si="7"/>
        <v>7.5935219183444485</v>
      </c>
      <c r="AI14" s="12">
        <f t="shared" si="4"/>
        <v>48.315544231899715</v>
      </c>
    </row>
    <row r="15" spans="1:35" ht="15.75">
      <c r="A15" s="7">
        <f t="shared" si="6"/>
        <v>0.05416666666666666</v>
      </c>
      <c r="B15" s="7">
        <v>256.195896</v>
      </c>
      <c r="C15" s="7">
        <f t="shared" si="0"/>
        <v>254.5072770323391</v>
      </c>
      <c r="D15" s="7">
        <f t="shared" si="1"/>
        <v>2.851434017944214</v>
      </c>
      <c r="E15" s="7">
        <v>20</v>
      </c>
      <c r="F15" s="1" t="s">
        <v>13</v>
      </c>
      <c r="G15" s="32">
        <v>0.12406794095568864</v>
      </c>
      <c r="S15">
        <f t="shared" si="8"/>
        <v>0.12406794095568864</v>
      </c>
      <c r="T15">
        <f>SUM(S$6:S15)/SUM(S$6:S$15)</f>
        <v>1</v>
      </c>
      <c r="U15" s="22">
        <f t="shared" si="5"/>
        <v>254.18959995269674</v>
      </c>
      <c r="W15" s="18">
        <f>1/0.802</f>
        <v>1.2468827930174562</v>
      </c>
      <c r="AB15" s="1">
        <f t="shared" si="2"/>
        <v>-0.029166666666666664</v>
      </c>
      <c r="AC15" s="1" t="s">
        <v>32</v>
      </c>
      <c r="AD15" s="13">
        <f t="shared" si="3"/>
        <v>58.465898975757604</v>
      </c>
      <c r="AE15" s="13"/>
      <c r="AF15" s="1" t="s">
        <v>31</v>
      </c>
      <c r="AG15" s="12">
        <f t="shared" si="7"/>
        <v>14.374093808916912</v>
      </c>
      <c r="AI15" s="12">
        <f t="shared" si="4"/>
        <v>56.27077489656605</v>
      </c>
    </row>
    <row r="16" spans="1:35" ht="15.75">
      <c r="A16" s="7">
        <f t="shared" si="6"/>
        <v>0.05833333333333333</v>
      </c>
      <c r="B16" s="7">
        <v>269.167958</v>
      </c>
      <c r="C16" s="7">
        <f t="shared" si="0"/>
        <v>269.3327853735461</v>
      </c>
      <c r="D16" s="7">
        <f t="shared" si="1"/>
        <v>0.027168063070097278</v>
      </c>
      <c r="F16" s="2" t="s">
        <v>1</v>
      </c>
      <c r="G16" s="32">
        <v>182.02724584267236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22">
        <f t="shared" si="5"/>
        <v>266.8539952761205</v>
      </c>
      <c r="AB16" s="1">
        <f t="shared" si="2"/>
        <v>-0.024999999999999998</v>
      </c>
      <c r="AC16" s="1" t="s">
        <v>32</v>
      </c>
      <c r="AD16" s="13">
        <f t="shared" si="3"/>
        <v>66.65830009090911</v>
      </c>
      <c r="AE16" s="13"/>
      <c r="AF16" s="1" t="s">
        <v>31</v>
      </c>
      <c r="AG16" s="12">
        <f t="shared" si="7"/>
        <v>21.583516171241655</v>
      </c>
      <c r="AI16" s="12">
        <f t="shared" si="4"/>
        <v>64.31963595798841</v>
      </c>
    </row>
    <row r="17" spans="1:35" ht="15.75">
      <c r="A17" s="7">
        <f t="shared" si="6"/>
        <v>0.06249999999999999</v>
      </c>
      <c r="B17" s="7">
        <v>284.330021</v>
      </c>
      <c r="C17" s="7">
        <f t="shared" si="0"/>
        <v>283.6888664587188</v>
      </c>
      <c r="D17" s="7">
        <f t="shared" si="1"/>
        <v>0.411079145805501</v>
      </c>
      <c r="F17" s="2" t="s">
        <v>3</v>
      </c>
      <c r="G17" s="32">
        <v>186.41397775397195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22">
        <f t="shared" si="5"/>
        <v>279.2490877284877</v>
      </c>
      <c r="Y17" t="s">
        <v>169</v>
      </c>
      <c r="Z17" s="7" t="s">
        <v>170</v>
      </c>
      <c r="AB17" s="1">
        <f t="shared" si="2"/>
        <v>-0.020833333333333332</v>
      </c>
      <c r="AC17" s="1" t="s">
        <v>32</v>
      </c>
      <c r="AD17" s="13">
        <f t="shared" si="3"/>
        <v>74.85070120606063</v>
      </c>
      <c r="AE17" s="13"/>
      <c r="AF17" s="1" t="s">
        <v>31</v>
      </c>
      <c r="AG17" s="12">
        <f t="shared" si="7"/>
        <v>29.145753629517316</v>
      </c>
      <c r="AI17" s="12">
        <f t="shared" si="4"/>
        <v>72.4329529864636</v>
      </c>
    </row>
    <row r="18" spans="1:35" ht="15.75">
      <c r="A18" s="7">
        <f t="shared" si="6"/>
        <v>0.06666666666666667</v>
      </c>
      <c r="B18" s="7">
        <v>300.018259</v>
      </c>
      <c r="C18" s="7">
        <f t="shared" si="0"/>
        <v>297.19871164042286</v>
      </c>
      <c r="D18" s="7">
        <f t="shared" si="1"/>
        <v>7.94984731289844</v>
      </c>
      <c r="F18" s="2" t="s">
        <v>5</v>
      </c>
      <c r="G18" s="32">
        <v>204.2768688786711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22">
        <f t="shared" si="5"/>
        <v>291.25615420119675</v>
      </c>
      <c r="Y18">
        <f>Z2/0.802</f>
        <v>9.97506234413965</v>
      </c>
      <c r="Z18">
        <f>Z3/Y18</f>
        <v>24.060000000000002</v>
      </c>
      <c r="AB18" s="1">
        <f t="shared" si="2"/>
        <v>-0.016666666666666666</v>
      </c>
      <c r="AC18" s="1" t="s">
        <v>32</v>
      </c>
      <c r="AD18" s="13">
        <f t="shared" si="3"/>
        <v>83.04310232121215</v>
      </c>
      <c r="AE18" s="13"/>
      <c r="AF18" s="1" t="s">
        <v>31</v>
      </c>
      <c r="AG18" s="12">
        <f t="shared" si="7"/>
        <v>36.98805238915924</v>
      </c>
      <c r="AI18" s="12">
        <f t="shared" si="4"/>
        <v>80.59243375284971</v>
      </c>
    </row>
    <row r="19" spans="1:35" ht="15.75">
      <c r="A19" s="7">
        <f t="shared" si="6"/>
        <v>0.07083333333333333</v>
      </c>
      <c r="B19" s="7">
        <v>308.871335</v>
      </c>
      <c r="C19" s="7">
        <f t="shared" si="0"/>
        <v>309.5521227418097</v>
      </c>
      <c r="D19" s="7">
        <f t="shared" si="1"/>
        <v>0.46347194939834396</v>
      </c>
      <c r="F19" s="2" t="s">
        <v>7</v>
      </c>
      <c r="G19" s="32">
        <v>224.5426146400762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22">
        <f t="shared" si="5"/>
        <v>302.7809209522728</v>
      </c>
      <c r="AB19" s="1">
        <f t="shared" si="2"/>
        <v>-0.0125</v>
      </c>
      <c r="AC19" s="1" t="s">
        <v>32</v>
      </c>
      <c r="AD19" s="13">
        <f t="shared" si="3"/>
        <v>91.23550343636366</v>
      </c>
      <c r="AE19" s="13"/>
      <c r="AF19" s="1" t="s">
        <v>31</v>
      </c>
      <c r="AG19" s="12">
        <f t="shared" si="7"/>
        <v>45.044085100790014</v>
      </c>
      <c r="AI19" s="12">
        <f t="shared" si="4"/>
        <v>88.79108451528865</v>
      </c>
    </row>
    <row r="20" spans="1:35" ht="15.75">
      <c r="A20" s="7">
        <f t="shared" si="6"/>
        <v>0.075</v>
      </c>
      <c r="B20" s="7">
        <v>320.002056</v>
      </c>
      <c r="C20" s="7">
        <f t="shared" si="0"/>
        <v>320.54975838447365</v>
      </c>
      <c r="D20" s="7">
        <f t="shared" si="1"/>
        <v>0.29997790195813984</v>
      </c>
      <c r="F20" s="2" t="s">
        <v>17</v>
      </c>
      <c r="G20" s="32">
        <v>174.97668927919966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U20" s="22">
        <f t="shared" si="5"/>
        <v>313.7603265083943</v>
      </c>
      <c r="AB20" s="1">
        <f t="shared" si="2"/>
        <v>-0.008333333333333333</v>
      </c>
      <c r="AC20" s="1" t="s">
        <v>32</v>
      </c>
      <c r="AD20" s="13">
        <f t="shared" si="3"/>
        <v>99.42790455151518</v>
      </c>
      <c r="AE20" s="13"/>
      <c r="AF20" s="1" t="s">
        <v>31</v>
      </c>
      <c r="AG20" s="12">
        <f t="shared" si="7"/>
        <v>53.25575918162305</v>
      </c>
      <c r="AI20" s="12">
        <f t="shared" si="4"/>
        <v>97.03338184251405</v>
      </c>
    </row>
    <row r="21" spans="1:35" ht="15.75">
      <c r="A21" s="7">
        <f t="shared" si="6"/>
        <v>0.07916666666666666</v>
      </c>
      <c r="B21" s="7">
        <v>329.028866</v>
      </c>
      <c r="C21" s="7">
        <f t="shared" si="0"/>
        <v>330.1323793591709</v>
      </c>
      <c r="D21" s="7">
        <f t="shared" si="1"/>
        <v>1.2177417338686527</v>
      </c>
      <c r="F21" s="2" t="s">
        <v>18</v>
      </c>
      <c r="G21" s="32">
        <v>228.89794646952015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22">
        <f t="shared" si="5"/>
        <v>324.16272554630245</v>
      </c>
      <c r="AB21" s="1">
        <f>AB22-1/240</f>
        <v>-0.004166666666666667</v>
      </c>
      <c r="AC21" s="1" t="s">
        <v>32</v>
      </c>
      <c r="AD21" s="13">
        <f t="shared" si="3"/>
        <v>107.6203056666667</v>
      </c>
      <c r="AE21" s="13"/>
      <c r="AF21" s="1" t="s">
        <v>31</v>
      </c>
      <c r="AG21" s="12">
        <f t="shared" si="7"/>
        <v>61.573997273177135</v>
      </c>
      <c r="AI21" s="12">
        <f t="shared" si="4"/>
        <v>105.33523256618959</v>
      </c>
    </row>
    <row r="22" spans="1:35" ht="15.75">
      <c r="A22" s="7">
        <f t="shared" si="6"/>
        <v>0.08333333333333333</v>
      </c>
      <c r="B22" s="7">
        <v>335.076718</v>
      </c>
      <c r="C22" s="7">
        <f t="shared" si="0"/>
        <v>338.38885953794767</v>
      </c>
      <c r="D22" s="7">
        <f t="shared" si="1"/>
        <v>10.97028156739815</v>
      </c>
      <c r="F22" s="2" t="s">
        <v>19</v>
      </c>
      <c r="G22" s="32">
        <v>173.90398831330535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22">
        <f t="shared" si="5"/>
        <v>333.98335431072667</v>
      </c>
      <c r="AB22" s="1">
        <f aca="true" t="shared" si="9" ref="AB22:AB53">A2</f>
        <v>0</v>
      </c>
      <c r="AC22" s="1" t="s">
        <v>40</v>
      </c>
      <c r="AD22" s="12">
        <f aca="true" t="shared" si="10" ref="AD22:AD53">B2</f>
        <v>120.784376</v>
      </c>
      <c r="AF22" s="1" t="s">
        <v>40</v>
      </c>
      <c r="AG22" s="12">
        <f t="shared" si="7"/>
        <v>70.02976967599417</v>
      </c>
      <c r="AI22" s="12">
        <f t="shared" si="4"/>
        <v>113.72516691499801</v>
      </c>
    </row>
    <row r="23" spans="1:35" ht="15.75">
      <c r="A23" s="7">
        <f t="shared" si="6"/>
        <v>0.0875</v>
      </c>
      <c r="B23" s="7">
        <v>345.244136</v>
      </c>
      <c r="C23" s="7">
        <f t="shared" si="0"/>
        <v>345.5405030120171</v>
      </c>
      <c r="D23" s="7">
        <f t="shared" si="1"/>
        <v>0.0878334058119272</v>
      </c>
      <c r="F23" s="2" t="s">
        <v>20</v>
      </c>
      <c r="G23" s="32">
        <v>195.15879722223974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22">
        <f t="shared" si="5"/>
        <v>343.2371045233115</v>
      </c>
      <c r="AB23" s="1">
        <f t="shared" si="9"/>
        <v>0.004166666666666667</v>
      </c>
      <c r="AC23" s="1" t="s">
        <v>41</v>
      </c>
      <c r="AD23" s="12">
        <f t="shared" si="10"/>
        <v>123.239295</v>
      </c>
      <c r="AF23" s="1" t="s">
        <v>41</v>
      </c>
      <c r="AG23" s="12">
        <f t="shared" si="7"/>
        <v>78.62570514110834</v>
      </c>
      <c r="AI23" s="12">
        <f t="shared" si="4"/>
        <v>122.24792721577269</v>
      </c>
    </row>
    <row r="24" spans="1:35" ht="15.75">
      <c r="A24" s="7">
        <f t="shared" si="6"/>
        <v>0.09166666666666666</v>
      </c>
      <c r="B24" s="7">
        <v>350.414528</v>
      </c>
      <c r="C24" s="7">
        <f t="shared" si="0"/>
        <v>351.9035808000667</v>
      </c>
      <c r="D24" s="7">
        <f t="shared" si="1"/>
        <v>2.217278241386485</v>
      </c>
      <c r="F24" s="2" t="s">
        <v>21</v>
      </c>
      <c r="G24" s="32">
        <v>24.207756865120047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U24" s="22">
        <f t="shared" si="5"/>
        <v>351.9503007427643</v>
      </c>
      <c r="AB24" s="1">
        <f t="shared" si="9"/>
        <v>0.008333333333333333</v>
      </c>
      <c r="AC24" s="1" t="s">
        <v>42</v>
      </c>
      <c r="AD24" s="12">
        <f t="shared" si="10"/>
        <v>134.719772</v>
      </c>
      <c r="AF24" s="1" t="s">
        <v>42</v>
      </c>
      <c r="AG24" s="12">
        <f t="shared" si="7"/>
        <v>87.24962352613554</v>
      </c>
      <c r="AI24" s="12">
        <f t="shared" si="4"/>
        <v>130.96642879988804</v>
      </c>
    </row>
    <row r="25" spans="1:35" ht="15.75">
      <c r="A25" s="7">
        <f t="shared" si="6"/>
        <v>0.09583333333333333</v>
      </c>
      <c r="B25" s="7">
        <v>358.916017</v>
      </c>
      <c r="C25" s="7">
        <f t="shared" si="0"/>
        <v>357.83609663634263</v>
      </c>
      <c r="D25" s="7">
        <f t="shared" si="1"/>
        <v>1.1662279918418863</v>
      </c>
      <c r="F25" s="2" t="s">
        <v>22</v>
      </c>
      <c r="G25" s="32">
        <v>212.14906190261487</v>
      </c>
      <c r="U25" s="22">
        <f t="shared" si="5"/>
        <v>360.15336805901154</v>
      </c>
      <c r="AB25" s="1">
        <f t="shared" si="9"/>
        <v>0.0125</v>
      </c>
      <c r="AC25" s="1" t="s">
        <v>43</v>
      </c>
      <c r="AD25" s="12">
        <f t="shared" si="10"/>
        <v>141.380621</v>
      </c>
      <c r="AF25" s="1" t="s">
        <v>43</v>
      </c>
      <c r="AG25" s="12">
        <f t="shared" si="7"/>
        <v>95.85835058235227</v>
      </c>
      <c r="AI25" s="12">
        <f t="shared" si="4"/>
        <v>139.95919256145731</v>
      </c>
    </row>
    <row r="26" spans="1:35" ht="15.75">
      <c r="A26" s="7">
        <f t="shared" si="6"/>
        <v>0.09999999999999999</v>
      </c>
      <c r="B26" s="7">
        <v>359.705372</v>
      </c>
      <c r="C26" s="7">
        <f t="shared" si="0"/>
        <v>363.6777847521937</v>
      </c>
      <c r="D26" s="7">
        <f t="shared" si="1"/>
        <v>15.780063073791052</v>
      </c>
      <c r="U26" s="22">
        <f t="shared" si="5"/>
        <v>367.87283495438146</v>
      </c>
      <c r="AB26" s="1">
        <f t="shared" si="9"/>
        <v>0.016666666666666666</v>
      </c>
      <c r="AC26" s="1" t="s">
        <v>44</v>
      </c>
      <c r="AD26" s="12">
        <f t="shared" si="10"/>
        <v>142.608416</v>
      </c>
      <c r="AF26" s="1" t="s">
        <v>44</v>
      </c>
      <c r="AG26" s="12">
        <f t="shared" si="7"/>
        <v>104.33652595743827</v>
      </c>
      <c r="AI26" s="12">
        <f t="shared" si="4"/>
        <v>149.3143332794459</v>
      </c>
    </row>
    <row r="27" spans="1:35" ht="15.75">
      <c r="A27" s="7">
        <f t="shared" si="6"/>
        <v>0.10416666666666666</v>
      </c>
      <c r="B27" s="7">
        <v>375.305844</v>
      </c>
      <c r="C27" s="7">
        <f t="shared" si="0"/>
        <v>369.69362986206517</v>
      </c>
      <c r="D27" s="7">
        <f t="shared" si="1"/>
        <v>31.496947530035403</v>
      </c>
      <c r="U27" s="22">
        <f t="shared" si="5"/>
        <v>375.12223737544366</v>
      </c>
      <c r="AB27" s="1">
        <f t="shared" si="9"/>
        <v>0.020833333333333332</v>
      </c>
      <c r="AC27" s="1" t="s">
        <v>45</v>
      </c>
      <c r="AD27" s="12">
        <f t="shared" si="10"/>
        <v>152.862503</v>
      </c>
      <c r="AF27" s="1" t="s">
        <v>45</v>
      </c>
      <c r="AG27" s="12">
        <f t="shared" si="7"/>
        <v>112.51669426238308</v>
      </c>
      <c r="AI27" s="12">
        <f t="shared" si="4"/>
        <v>159.11744509349492</v>
      </c>
    </row>
    <row r="28" spans="1:35" ht="15.75">
      <c r="A28" s="7">
        <f t="shared" si="6"/>
        <v>0.10833333333333332</v>
      </c>
      <c r="B28" s="7">
        <v>374.428873</v>
      </c>
      <c r="C28" s="7">
        <f t="shared" si="0"/>
        <v>376.030526532506</v>
      </c>
      <c r="D28" s="7">
        <f t="shared" si="1"/>
        <v>2.5652940381888314</v>
      </c>
      <c r="U28" s="22">
        <f t="shared" si="5"/>
        <v>381.8967569945163</v>
      </c>
      <c r="AB28" s="1">
        <f t="shared" si="9"/>
        <v>0.024999999999999998</v>
      </c>
      <c r="AC28" s="1" t="s">
        <v>46</v>
      </c>
      <c r="AD28" s="12">
        <f t="shared" si="10"/>
        <v>161.539037</v>
      </c>
      <c r="AF28" s="1" t="s">
        <v>46</v>
      </c>
      <c r="AG28" s="12">
        <f t="shared" si="7"/>
        <v>120.45774956876441</v>
      </c>
      <c r="AI28" s="12">
        <f t="shared" si="4"/>
        <v>169.43532862517506</v>
      </c>
    </row>
    <row r="29" spans="1:35" ht="15.75">
      <c r="A29" s="7">
        <f t="shared" si="6"/>
        <v>0.11249999999999999</v>
      </c>
      <c r="B29" s="7">
        <v>386.524759</v>
      </c>
      <c r="C29" s="7">
        <f t="shared" si="0"/>
        <v>382.6942077298671</v>
      </c>
      <c r="D29" s="7">
        <f t="shared" si="1"/>
        <v>14.673123033116779</v>
      </c>
      <c r="U29" s="22">
        <f t="shared" si="5"/>
        <v>388.1726013136772</v>
      </c>
      <c r="AB29" s="1">
        <f t="shared" si="9"/>
        <v>0.029166666666666664</v>
      </c>
      <c r="AC29" s="1" t="s">
        <v>47</v>
      </c>
      <c r="AD29" s="12">
        <f t="shared" si="10"/>
        <v>169.865968</v>
      </c>
      <c r="AF29" s="1" t="s">
        <v>47</v>
      </c>
      <c r="AG29" s="12">
        <f t="shared" si="7"/>
        <v>128.29295408461107</v>
      </c>
      <c r="AI29" s="12">
        <f t="shared" si="4"/>
        <v>180.3038255488082</v>
      </c>
    </row>
    <row r="30" spans="1:35" ht="15.75">
      <c r="A30" s="7">
        <f t="shared" si="6"/>
        <v>0.11666666666666665</v>
      </c>
      <c r="B30" s="7">
        <v>391.082185</v>
      </c>
      <c r="C30" s="7">
        <f t="shared" si="0"/>
        <v>389.5497823715039</v>
      </c>
      <c r="D30" s="7">
        <f t="shared" si="1"/>
        <v>2.3482578158216714</v>
      </c>
      <c r="U30" s="22">
        <f t="shared" si="5"/>
        <v>393.9077905445104</v>
      </c>
      <c r="AB30" s="1">
        <f t="shared" si="9"/>
        <v>0.03333333333333333</v>
      </c>
      <c r="AC30" s="1" t="s">
        <v>48</v>
      </c>
      <c r="AD30" s="12">
        <f t="shared" si="10"/>
        <v>181.522926</v>
      </c>
      <c r="AF30" s="1" t="s">
        <v>48</v>
      </c>
      <c r="AG30" s="12">
        <f t="shared" si="7"/>
        <v>136.13558254807938</v>
      </c>
      <c r="AI30" s="12">
        <f t="shared" si="4"/>
        <v>191.72012061892696</v>
      </c>
    </row>
    <row r="31" spans="1:35" ht="15.75">
      <c r="A31" s="7">
        <f t="shared" si="6"/>
        <v>0.12083333333333332</v>
      </c>
      <c r="B31" s="7">
        <v>400.634836</v>
      </c>
      <c r="C31" s="7">
        <f t="shared" si="0"/>
        <v>396.3448952827258</v>
      </c>
      <c r="D31" s="7">
        <f t="shared" si="1"/>
        <v>18.403591357727006</v>
      </c>
      <c r="U31" s="22">
        <f t="shared" si="5"/>
        <v>399.045806120832</v>
      </c>
      <c r="AB31" s="1">
        <f t="shared" si="9"/>
        <v>0.0375</v>
      </c>
      <c r="AC31" s="1" t="s">
        <v>49</v>
      </c>
      <c r="AD31" s="12">
        <f t="shared" si="10"/>
        <v>198.262204</v>
      </c>
      <c r="AF31" s="1" t="s">
        <v>49</v>
      </c>
      <c r="AG31" s="12">
        <f t="shared" si="7"/>
        <v>144.22628536320767</v>
      </c>
      <c r="AI31" s="12">
        <f t="shared" si="4"/>
        <v>203.63814600431917</v>
      </c>
    </row>
    <row r="32" spans="1:35" ht="15.75">
      <c r="A32" s="7">
        <f t="shared" si="6"/>
        <v>0.12499999999999999</v>
      </c>
      <c r="B32" s="7">
        <v>401.248687</v>
      </c>
      <c r="C32" s="7">
        <f t="shared" si="0"/>
        <v>402.7505174172118</v>
      </c>
      <c r="D32" s="7">
        <f t="shared" si="1"/>
        <v>2.255494602062589</v>
      </c>
      <c r="U32" s="22">
        <f t="shared" si="5"/>
        <v>403.52218575453986</v>
      </c>
      <c r="AB32" s="1">
        <f t="shared" si="9"/>
        <v>0.041666666666666664</v>
      </c>
      <c r="AC32" s="1" t="s">
        <v>50</v>
      </c>
      <c r="AD32" s="12">
        <f t="shared" si="10"/>
        <v>211.058794</v>
      </c>
      <c r="AF32" s="1" t="s">
        <v>50</v>
      </c>
      <c r="AG32" s="12">
        <f t="shared" si="7"/>
        <v>152.85378586283917</v>
      </c>
      <c r="AI32" s="12">
        <f t="shared" si="4"/>
        <v>215.97134954640566</v>
      </c>
    </row>
    <row r="33" spans="1:35" ht="15.75">
      <c r="A33" s="7">
        <f t="shared" si="6"/>
        <v>0.12916666666666665</v>
      </c>
      <c r="B33" s="7">
        <v>403.878622</v>
      </c>
      <c r="C33" s="7">
        <f t="shared" si="0"/>
        <v>408.41145915357436</v>
      </c>
      <c r="D33" s="7">
        <f t="shared" si="1"/>
        <v>20.546612660824003</v>
      </c>
      <c r="U33" s="22">
        <f t="shared" si="5"/>
        <v>407.2677773001444</v>
      </c>
      <c r="AB33" s="1">
        <f t="shared" si="9"/>
        <v>0.04583333333333333</v>
      </c>
      <c r="AC33" s="1" t="s">
        <v>51</v>
      </c>
      <c r="AD33" s="12">
        <f t="shared" si="10"/>
        <v>225.345351</v>
      </c>
      <c r="AF33" s="1" t="s">
        <v>51</v>
      </c>
      <c r="AG33" s="12">
        <f t="shared" si="7"/>
        <v>162.1683874442399</v>
      </c>
      <c r="AI33" s="12">
        <f t="shared" si="4"/>
        <v>228.60179713544943</v>
      </c>
    </row>
    <row r="34" spans="1:35" ht="15.75">
      <c r="A34" s="7">
        <f t="shared" si="6"/>
        <v>0.13333333333333333</v>
      </c>
      <c r="B34" s="7">
        <v>413.781822</v>
      </c>
      <c r="C34" s="7">
        <f aca="true" t="shared" si="11" ref="C34:C65">G$5+G$6*SIN(F$4*A34+G$16)+G$7*SIN(2*F$4*A34+G$17)+G$8*SIN(3*F$4*A34+G$18)+G$9*SIN(4*F$4*A34+G$19)+G$10*SIN(5*F$4*A34+G$20)+G$11*SIN(6*F$4*A34+G$21)+G$12*SIN(7*F$4*A34+G$22)+G$13*SIN(8*F$4*A34+G$23)+G$14*SIN(9*F$4*A34+G$24)+G$15*SIN(10*F$4*A34+G$25)</f>
        <v>412.99740092539577</v>
      </c>
      <c r="D34" s="7">
        <f aca="true" t="shared" si="12" ref="D34:D65">(B34-C34)^2</f>
        <v>0.6153164222832249</v>
      </c>
      <c r="U34" s="22">
        <f t="shared" si="5"/>
        <v>410.2075017693032</v>
      </c>
      <c r="AB34" s="1">
        <f t="shared" si="9"/>
        <v>0.049999999999999996</v>
      </c>
      <c r="AC34" s="1" t="s">
        <v>52</v>
      </c>
      <c r="AD34" s="12">
        <f t="shared" si="10"/>
        <v>244.3638</v>
      </c>
      <c r="AF34" s="1" t="s">
        <v>52</v>
      </c>
      <c r="AG34" s="12">
        <f t="shared" si="7"/>
        <v>172.28864120314154</v>
      </c>
      <c r="AI34" s="12">
        <f aca="true" t="shared" si="13" ref="AI34:AI65">A_0*AG34+A_1*AG35+A_2*AG36+B_1*AI35+B_2*AI36</f>
        <v>241.3905440270837</v>
      </c>
    </row>
    <row r="35" spans="1:35" ht="15.75">
      <c r="A35" s="7">
        <f t="shared" si="6"/>
        <v>0.1375</v>
      </c>
      <c r="B35" s="7">
        <v>410.977269</v>
      </c>
      <c r="C35" s="7">
        <f t="shared" si="11"/>
        <v>416.245735526681</v>
      </c>
      <c r="D35" s="7">
        <f t="shared" si="12"/>
        <v>27.756739542758567</v>
      </c>
      <c r="U35" s="22">
        <f t="shared" si="5"/>
        <v>412.26190652285254</v>
      </c>
      <c r="AB35" s="1">
        <f t="shared" si="9"/>
        <v>0.05416666666666666</v>
      </c>
      <c r="AC35" s="1" t="s">
        <v>53</v>
      </c>
      <c r="AD35" s="12">
        <f t="shared" si="10"/>
        <v>256.195896</v>
      </c>
      <c r="AF35" s="1" t="s">
        <v>53</v>
      </c>
      <c r="AG35" s="12">
        <f t="shared" si="7"/>
        <v>183.30433590003298</v>
      </c>
      <c r="AI35" s="12">
        <f t="shared" si="13"/>
        <v>254.18959995269674</v>
      </c>
    </row>
    <row r="36" spans="1:35" ht="15.75">
      <c r="A36" s="7">
        <f t="shared" si="6"/>
        <v>0.1416666666666667</v>
      </c>
      <c r="B36" s="7">
        <v>417.200441</v>
      </c>
      <c r="C36" s="7">
        <f t="shared" si="11"/>
        <v>417.98962869870013</v>
      </c>
      <c r="D36" s="7">
        <f t="shared" si="12"/>
        <v>0.6228172237795887</v>
      </c>
      <c r="U36" s="22">
        <f t="shared" si="5"/>
        <v>413.3528146470903</v>
      </c>
      <c r="AB36" s="1">
        <f t="shared" si="9"/>
        <v>0.05833333333333333</v>
      </c>
      <c r="AC36" s="1" t="s">
        <v>54</v>
      </c>
      <c r="AD36" s="12">
        <f t="shared" si="10"/>
        <v>269.167958</v>
      </c>
      <c r="AF36" s="1" t="s">
        <v>54</v>
      </c>
      <c r="AG36" s="12">
        <f aca="true" t="shared" si="14" ref="AG36:AG67">A_0*AD36+A_1*AD35+A_2*AD34+B_1*AG35+B_2*AG34</f>
        <v>195.1050137659752</v>
      </c>
      <c r="AI36" s="12">
        <f t="shared" si="13"/>
        <v>266.8539952761205</v>
      </c>
    </row>
    <row r="37" spans="1:35" ht="15.75">
      <c r="A37" s="7">
        <f t="shared" si="6"/>
        <v>0.14583333333333337</v>
      </c>
      <c r="B37" s="7">
        <v>417.024846</v>
      </c>
      <c r="C37" s="7">
        <f t="shared" si="11"/>
        <v>418.16792739262115</v>
      </c>
      <c r="D37" s="7">
        <f t="shared" si="12"/>
        <v>1.3066350701566556</v>
      </c>
      <c r="U37" s="22">
        <f t="shared" si="5"/>
        <v>413.4085997261324</v>
      </c>
      <c r="AB37" s="1">
        <f t="shared" si="9"/>
        <v>0.06249999999999999</v>
      </c>
      <c r="AC37" s="1" t="s">
        <v>55</v>
      </c>
      <c r="AD37" s="12">
        <f t="shared" si="10"/>
        <v>284.330021</v>
      </c>
      <c r="AF37" s="1" t="s">
        <v>55</v>
      </c>
      <c r="AG37" s="12">
        <f t="shared" si="14"/>
        <v>207.53062249758042</v>
      </c>
      <c r="AI37" s="12">
        <f t="shared" si="13"/>
        <v>279.2490877284877</v>
      </c>
    </row>
    <row r="38" spans="1:35" ht="15.75">
      <c r="A38" s="7">
        <f t="shared" si="6"/>
        <v>0.15000000000000005</v>
      </c>
      <c r="B38" s="7">
        <v>426.490309</v>
      </c>
      <c r="C38" s="7">
        <f t="shared" si="11"/>
        <v>416.8171788906157</v>
      </c>
      <c r="D38" s="7">
        <f t="shared" si="12"/>
        <v>93.56944611307745</v>
      </c>
      <c r="U38" s="22">
        <f t="shared" si="5"/>
        <v>412.3724148298919</v>
      </c>
      <c r="AB38" s="1">
        <f t="shared" si="9"/>
        <v>0.06666666666666667</v>
      </c>
      <c r="AC38" s="1" t="s">
        <v>56</v>
      </c>
      <c r="AD38" s="12">
        <f t="shared" si="10"/>
        <v>300.018259</v>
      </c>
      <c r="AF38" s="1" t="s">
        <v>56</v>
      </c>
      <c r="AG38" s="12">
        <f t="shared" si="14"/>
        <v>220.52109729629447</v>
      </c>
      <c r="AI38" s="12">
        <f t="shared" si="13"/>
        <v>291.25615420119675</v>
      </c>
    </row>
    <row r="39" spans="1:35" ht="15.75">
      <c r="A39" s="7">
        <f t="shared" si="6"/>
        <v>0.15416666666666673</v>
      </c>
      <c r="B39" s="7">
        <v>414.834175</v>
      </c>
      <c r="C39" s="7">
        <f t="shared" si="11"/>
        <v>414.04932502442097</v>
      </c>
      <c r="D39" s="7">
        <f t="shared" si="12"/>
        <v>0.6159894841664352</v>
      </c>
      <c r="U39" s="22">
        <f t="shared" si="5"/>
        <v>410.2159939518828</v>
      </c>
      <c r="AB39" s="1">
        <f t="shared" si="9"/>
        <v>0.07083333333333333</v>
      </c>
      <c r="AC39" s="1" t="s">
        <v>57</v>
      </c>
      <c r="AD39" s="12">
        <f t="shared" si="10"/>
        <v>308.871335</v>
      </c>
      <c r="AF39" s="1" t="s">
        <v>57</v>
      </c>
      <c r="AG39" s="12">
        <f t="shared" si="14"/>
        <v>233.95130348115097</v>
      </c>
      <c r="AI39" s="12">
        <f t="shared" si="13"/>
        <v>302.7809209522728</v>
      </c>
    </row>
    <row r="40" spans="1:35" ht="15.75">
      <c r="A40" s="7">
        <f t="shared" si="6"/>
        <v>0.1583333333333334</v>
      </c>
      <c r="B40" s="7">
        <v>407.822257</v>
      </c>
      <c r="C40" s="7">
        <f t="shared" si="11"/>
        <v>410.02097180348613</v>
      </c>
      <c r="D40" s="7">
        <f t="shared" si="12"/>
        <v>4.83434678706916</v>
      </c>
      <c r="U40" s="22">
        <f t="shared" si="5"/>
        <v>406.94716637389394</v>
      </c>
      <c r="AB40" s="1">
        <f t="shared" si="9"/>
        <v>0.075</v>
      </c>
      <c r="AC40" s="1" t="s">
        <v>58</v>
      </c>
      <c r="AD40" s="12">
        <f t="shared" si="10"/>
        <v>320.002056</v>
      </c>
      <c r="AF40" s="1" t="s">
        <v>58</v>
      </c>
      <c r="AG40" s="12">
        <f t="shared" si="14"/>
        <v>247.55435701511757</v>
      </c>
      <c r="AI40" s="12">
        <f t="shared" si="13"/>
        <v>313.7603265083943</v>
      </c>
    </row>
    <row r="41" spans="1:35" ht="15.75">
      <c r="A41" s="7">
        <f t="shared" si="6"/>
        <v>0.1625000000000001</v>
      </c>
      <c r="B41" s="7">
        <v>407.909719</v>
      </c>
      <c r="C41" s="7">
        <f t="shared" si="11"/>
        <v>404.9011095419496</v>
      </c>
      <c r="D41" s="7">
        <f t="shared" si="12"/>
        <v>9.051730871070243</v>
      </c>
      <c r="U41" s="22">
        <f t="shared" si="5"/>
        <v>402.60225723980324</v>
      </c>
      <c r="AB41" s="1">
        <f t="shared" si="9"/>
        <v>0.07916666666666666</v>
      </c>
      <c r="AC41" s="1" t="s">
        <v>59</v>
      </c>
      <c r="AD41" s="12">
        <f t="shared" si="10"/>
        <v>329.028866</v>
      </c>
      <c r="AF41" s="1" t="s">
        <v>59</v>
      </c>
      <c r="AG41" s="12">
        <f t="shared" si="14"/>
        <v>261.07315473329885</v>
      </c>
      <c r="AI41" s="12">
        <f t="shared" si="13"/>
        <v>324.16272554630245</v>
      </c>
    </row>
    <row r="42" spans="1:35" ht="15.75">
      <c r="A42" s="7">
        <f t="shared" si="6"/>
        <v>0.16666666666666677</v>
      </c>
      <c r="B42" s="7">
        <v>396.691261</v>
      </c>
      <c r="C42" s="7">
        <f t="shared" si="11"/>
        <v>398.84367993864004</v>
      </c>
      <c r="D42" s="7">
        <f t="shared" si="12"/>
        <v>4.632907287416314</v>
      </c>
      <c r="U42" s="22">
        <f t="shared" si="5"/>
        <v>397.23485574535243</v>
      </c>
      <c r="AB42" s="1">
        <f t="shared" si="9"/>
        <v>0.08333333333333333</v>
      </c>
      <c r="AC42" s="1" t="s">
        <v>60</v>
      </c>
      <c r="AD42" s="12">
        <f t="shared" si="10"/>
        <v>335.076718</v>
      </c>
      <c r="AF42" s="1" t="s">
        <v>60</v>
      </c>
      <c r="AG42" s="12">
        <f t="shared" si="14"/>
        <v>274.2645443347591</v>
      </c>
      <c r="AI42" s="12">
        <f t="shared" si="13"/>
        <v>333.98335431072667</v>
      </c>
    </row>
    <row r="43" spans="1:35" ht="15.75">
      <c r="A43" s="7">
        <f t="shared" si="6"/>
        <v>0.17083333333333345</v>
      </c>
      <c r="B43" s="7">
        <v>389.504694</v>
      </c>
      <c r="C43" s="7">
        <f t="shared" si="11"/>
        <v>391.9696670490402</v>
      </c>
      <c r="D43" s="7">
        <f t="shared" si="12"/>
        <v>6.076092132494662</v>
      </c>
      <c r="U43" s="22">
        <f t="shared" si="5"/>
        <v>390.90928351374606</v>
      </c>
      <c r="AB43" s="1">
        <f t="shared" si="9"/>
        <v>0.0875</v>
      </c>
      <c r="AC43" s="1" t="s">
        <v>61</v>
      </c>
      <c r="AD43" s="12">
        <f t="shared" si="10"/>
        <v>345.244136</v>
      </c>
      <c r="AF43" s="1" t="s">
        <v>61</v>
      </c>
      <c r="AG43" s="12">
        <f t="shared" si="14"/>
        <v>286.9227246038706</v>
      </c>
      <c r="AI43" s="12">
        <f t="shared" si="13"/>
        <v>343.2371045233115</v>
      </c>
    </row>
    <row r="44" spans="1:35" ht="15.75">
      <c r="A44" s="7">
        <f t="shared" si="6"/>
        <v>0.17500000000000013</v>
      </c>
      <c r="B44" s="7">
        <v>381.791219</v>
      </c>
      <c r="C44" s="7">
        <f t="shared" si="11"/>
        <v>384.36088214349</v>
      </c>
      <c r="D44" s="7">
        <f t="shared" si="12"/>
        <v>6.60316867101093</v>
      </c>
      <c r="U44" s="22">
        <f t="shared" si="5"/>
        <v>383.69320216439706</v>
      </c>
      <c r="AB44" s="1">
        <f t="shared" si="9"/>
        <v>0.09166666666666666</v>
      </c>
      <c r="AC44" s="1" t="s">
        <v>62</v>
      </c>
      <c r="AD44" s="12">
        <f t="shared" si="10"/>
        <v>350.414528</v>
      </c>
      <c r="AF44" s="1" t="s">
        <v>62</v>
      </c>
      <c r="AG44" s="12">
        <f t="shared" si="14"/>
        <v>298.9395528739998</v>
      </c>
      <c r="AI44" s="12">
        <f t="shared" si="13"/>
        <v>351.9503007427643</v>
      </c>
    </row>
    <row r="45" spans="1:35" ht="15.75">
      <c r="A45" s="7">
        <f t="shared" si="6"/>
        <v>0.1791666666666668</v>
      </c>
      <c r="B45" s="7">
        <v>380.564248</v>
      </c>
      <c r="C45" s="7">
        <f t="shared" si="11"/>
        <v>376.06490180255923</v>
      </c>
      <c r="D45" s="7">
        <f t="shared" si="12"/>
        <v>20.244116204424863</v>
      </c>
      <c r="U45" s="22">
        <f t="shared" si="5"/>
        <v>375.65191645997766</v>
      </c>
      <c r="AB45" s="1">
        <f t="shared" si="9"/>
        <v>0.09583333333333333</v>
      </c>
      <c r="AC45" s="1" t="s">
        <v>63</v>
      </c>
      <c r="AD45" s="12">
        <f t="shared" si="10"/>
        <v>358.916017</v>
      </c>
      <c r="AF45" s="1" t="s">
        <v>63</v>
      </c>
      <c r="AG45" s="12">
        <f t="shared" si="14"/>
        <v>310.2405358337062</v>
      </c>
      <c r="AI45" s="12">
        <f t="shared" si="13"/>
        <v>360.15336805901154</v>
      </c>
    </row>
    <row r="46" spans="1:35" ht="15.75">
      <c r="A46" s="7">
        <f t="shared" si="6"/>
        <v>0.1833333333333335</v>
      </c>
      <c r="B46" s="7">
        <v>365.139769</v>
      </c>
      <c r="C46" s="7">
        <f t="shared" si="11"/>
        <v>367.1082871146984</v>
      </c>
      <c r="D46" s="7">
        <f t="shared" si="12"/>
        <v>3.875063567895679</v>
      </c>
      <c r="U46" s="22">
        <f t="shared" si="5"/>
        <v>366.8508386529927</v>
      </c>
      <c r="AB46" s="1">
        <f t="shared" si="9"/>
        <v>0.09999999999999999</v>
      </c>
      <c r="AC46" s="1" t="s">
        <v>64</v>
      </c>
      <c r="AD46" s="12">
        <f t="shared" si="10"/>
        <v>359.705372</v>
      </c>
      <c r="AF46" s="1" t="s">
        <v>64</v>
      </c>
      <c r="AG46" s="12">
        <f t="shared" si="14"/>
        <v>320.72867328829074</v>
      </c>
      <c r="AI46" s="12">
        <f t="shared" si="13"/>
        <v>367.87283495438146</v>
      </c>
    </row>
    <row r="47" spans="1:35" ht="15.75">
      <c r="A47" s="7">
        <f t="shared" si="6"/>
        <v>0.18750000000000017</v>
      </c>
      <c r="B47" s="7">
        <v>362.597418</v>
      </c>
      <c r="C47" s="7">
        <f t="shared" si="11"/>
        <v>357.5137190601999</v>
      </c>
      <c r="D47" s="7">
        <f t="shared" si="12"/>
        <v>25.843994910524813</v>
      </c>
      <c r="U47" s="22">
        <f t="shared" si="5"/>
        <v>357.3609423322634</v>
      </c>
      <c r="AB47" s="1">
        <f t="shared" si="9"/>
        <v>0.10416666666666666</v>
      </c>
      <c r="AC47" s="1" t="s">
        <v>65</v>
      </c>
      <c r="AD47" s="12">
        <f t="shared" si="10"/>
        <v>375.305844</v>
      </c>
      <c r="AF47" s="1" t="s">
        <v>65</v>
      </c>
      <c r="AG47" s="12">
        <f t="shared" si="14"/>
        <v>330.42212185384153</v>
      </c>
      <c r="AI47" s="12">
        <f t="shared" si="13"/>
        <v>375.12223737544366</v>
      </c>
    </row>
    <row r="48" spans="1:35" ht="15.75">
      <c r="A48" s="7">
        <f t="shared" si="6"/>
        <v>0.19166666666666685</v>
      </c>
      <c r="B48" s="7">
        <v>348.748904</v>
      </c>
      <c r="C48" s="7">
        <f t="shared" si="11"/>
        <v>347.3162791515592</v>
      </c>
      <c r="D48" s="7">
        <f t="shared" si="12"/>
        <v>2.052413956370053</v>
      </c>
      <c r="U48" s="22">
        <f t="shared" si="5"/>
        <v>347.262024845401</v>
      </c>
      <c r="AB48" s="1">
        <f t="shared" si="9"/>
        <v>0.10833333333333332</v>
      </c>
      <c r="AC48" s="1" t="s">
        <v>66</v>
      </c>
      <c r="AD48" s="12">
        <f t="shared" si="10"/>
        <v>374.428873</v>
      </c>
      <c r="AF48" s="1" t="s">
        <v>66</v>
      </c>
      <c r="AG48" s="12">
        <f t="shared" si="14"/>
        <v>339.4564334100886</v>
      </c>
      <c r="AI48" s="12">
        <f t="shared" si="13"/>
        <v>381.8967569945163</v>
      </c>
    </row>
    <row r="49" spans="1:35" ht="15.75">
      <c r="A49" s="7">
        <f t="shared" si="6"/>
        <v>0.19583333333333353</v>
      </c>
      <c r="B49" s="7">
        <v>335.690234</v>
      </c>
      <c r="C49" s="7">
        <f t="shared" si="11"/>
        <v>336.57478433384546</v>
      </c>
      <c r="D49" s="7">
        <f t="shared" si="12"/>
        <v>0.7824292931061534</v>
      </c>
      <c r="U49" s="22">
        <f t="shared" si="5"/>
        <v>336.6440544133908</v>
      </c>
      <c r="AB49" s="1">
        <f t="shared" si="9"/>
        <v>0.11249999999999999</v>
      </c>
      <c r="AC49" s="1" t="s">
        <v>67</v>
      </c>
      <c r="AD49" s="12">
        <f t="shared" si="10"/>
        <v>386.524759</v>
      </c>
      <c r="AF49" s="1" t="s">
        <v>67</v>
      </c>
      <c r="AG49" s="12">
        <f t="shared" si="14"/>
        <v>347.8891791909624</v>
      </c>
      <c r="AI49" s="12">
        <f t="shared" si="13"/>
        <v>388.1726013136772</v>
      </c>
    </row>
    <row r="50" spans="1:35" ht="15.75">
      <c r="A50" s="7">
        <f t="shared" si="6"/>
        <v>0.2000000000000002</v>
      </c>
      <c r="B50" s="7">
        <v>322.982175</v>
      </c>
      <c r="C50" s="7">
        <f t="shared" si="11"/>
        <v>325.37561921761306</v>
      </c>
      <c r="D50" s="7">
        <f t="shared" si="12"/>
        <v>5.728575222825489</v>
      </c>
      <c r="U50" s="22">
        <f t="shared" si="5"/>
        <v>325.603405968054</v>
      </c>
      <c r="AB50" s="1">
        <f t="shared" si="9"/>
        <v>0.11666666666666665</v>
      </c>
      <c r="AC50" s="1" t="s">
        <v>68</v>
      </c>
      <c r="AD50" s="12">
        <f t="shared" si="10"/>
        <v>391.082185</v>
      </c>
      <c r="AF50" s="1" t="s">
        <v>68</v>
      </c>
      <c r="AG50" s="12">
        <f t="shared" si="14"/>
        <v>355.8221138924945</v>
      </c>
      <c r="AI50" s="12">
        <f t="shared" si="13"/>
        <v>393.9077905445104</v>
      </c>
    </row>
    <row r="51" spans="1:35" ht="15.75">
      <c r="A51" s="7">
        <f t="shared" si="6"/>
        <v>0.20416666666666689</v>
      </c>
      <c r="B51" s="7">
        <v>311.236564</v>
      </c>
      <c r="C51" s="7">
        <f t="shared" si="11"/>
        <v>313.828499634244</v>
      </c>
      <c r="D51" s="7">
        <f t="shared" si="12"/>
        <v>6.718130332063897</v>
      </c>
      <c r="U51" s="22">
        <f t="shared" si="5"/>
        <v>314.2340883450106</v>
      </c>
      <c r="AB51" s="1">
        <f t="shared" si="9"/>
        <v>0.12083333333333332</v>
      </c>
      <c r="AC51" s="1" t="s">
        <v>69</v>
      </c>
      <c r="AD51" s="12">
        <f t="shared" si="10"/>
        <v>400.634836</v>
      </c>
      <c r="AF51" s="1" t="s">
        <v>69</v>
      </c>
      <c r="AG51" s="12">
        <f t="shared" si="14"/>
        <v>363.3954733834477</v>
      </c>
      <c r="AI51" s="12">
        <f t="shared" si="13"/>
        <v>399.045806120832</v>
      </c>
    </row>
    <row r="52" spans="1:35" ht="15.75">
      <c r="A52" s="7">
        <f t="shared" si="6"/>
        <v>0.20833333333333356</v>
      </c>
      <c r="B52" s="7">
        <v>303.349111</v>
      </c>
      <c r="C52" s="7">
        <f t="shared" si="11"/>
        <v>302.055582350125</v>
      </c>
      <c r="D52" s="7">
        <f t="shared" si="12"/>
        <v>1.6732163680474044</v>
      </c>
      <c r="U52" s="22">
        <f t="shared" si="5"/>
        <v>302.621462269103</v>
      </c>
      <c r="AB52" s="1">
        <f t="shared" si="9"/>
        <v>0.12499999999999999</v>
      </c>
      <c r="AC52" s="1" t="s">
        <v>70</v>
      </c>
      <c r="AD52" s="12">
        <f t="shared" si="10"/>
        <v>401.248687</v>
      </c>
      <c r="AF52" s="1" t="s">
        <v>70</v>
      </c>
      <c r="AG52" s="12">
        <f t="shared" si="14"/>
        <v>370.6341609123788</v>
      </c>
      <c r="AI52" s="12">
        <f t="shared" si="13"/>
        <v>403.52218575453986</v>
      </c>
    </row>
    <row r="53" spans="1:35" ht="15.75">
      <c r="A53" s="7">
        <f t="shared" si="6"/>
        <v>0.21250000000000024</v>
      </c>
      <c r="B53" s="7">
        <v>286.434084</v>
      </c>
      <c r="C53" s="7">
        <f t="shared" si="11"/>
        <v>290.1768736679166</v>
      </c>
      <c r="D53" s="7">
        <f t="shared" si="12"/>
        <v>14.008474498263336</v>
      </c>
      <c r="U53" s="22">
        <f t="shared" si="5"/>
        <v>290.8417675875336</v>
      </c>
      <c r="AB53" s="1">
        <f t="shared" si="9"/>
        <v>0.12916666666666665</v>
      </c>
      <c r="AC53" s="1" t="s">
        <v>71</v>
      </c>
      <c r="AD53" s="12">
        <f t="shared" si="10"/>
        <v>403.878622</v>
      </c>
      <c r="AF53" s="1" t="s">
        <v>71</v>
      </c>
      <c r="AG53" s="12">
        <f t="shared" si="14"/>
        <v>377.41932586207463</v>
      </c>
      <c r="AI53" s="12">
        <f t="shared" si="13"/>
        <v>407.2677773001444</v>
      </c>
    </row>
    <row r="54" spans="1:35" ht="15.75">
      <c r="A54" s="7">
        <f t="shared" si="6"/>
        <v>0.21666666666666692</v>
      </c>
      <c r="B54" s="7">
        <v>283.190237</v>
      </c>
      <c r="C54" s="7">
        <f t="shared" si="11"/>
        <v>278.2956747640731</v>
      </c>
      <c r="D54" s="7">
        <f t="shared" si="12"/>
        <v>23.956739481361854</v>
      </c>
      <c r="U54" s="22">
        <f t="shared" si="5"/>
        <v>278.9642679585608</v>
      </c>
      <c r="AB54" s="1">
        <f aca="true" t="shared" si="15" ref="AB54:AB85">A34</f>
        <v>0.13333333333333333</v>
      </c>
      <c r="AC54" s="1" t="s">
        <v>72</v>
      </c>
      <c r="AD54" s="12">
        <f aca="true" t="shared" si="16" ref="AD54:AD85">B34</f>
        <v>413.781822</v>
      </c>
      <c r="AF54" s="1" t="s">
        <v>72</v>
      </c>
      <c r="AG54" s="12">
        <f t="shared" si="14"/>
        <v>383.7284641496955</v>
      </c>
      <c r="AI54" s="12">
        <f t="shared" si="13"/>
        <v>410.2075017693032</v>
      </c>
    </row>
    <row r="55" spans="1:35" ht="15.75">
      <c r="A55" s="7">
        <f t="shared" si="6"/>
        <v>0.2208333333333336</v>
      </c>
      <c r="B55" s="7">
        <v>264.609708</v>
      </c>
      <c r="C55" s="7">
        <f t="shared" si="11"/>
        <v>266.4877040016434</v>
      </c>
      <c r="D55" s="7">
        <f t="shared" si="12"/>
        <v>3.5268689821885824</v>
      </c>
      <c r="U55" s="22">
        <f t="shared" si="5"/>
        <v>267.05466549407026</v>
      </c>
      <c r="AB55" s="1">
        <f t="shared" si="15"/>
        <v>0.1375</v>
      </c>
      <c r="AC55" s="1" t="s">
        <v>73</v>
      </c>
      <c r="AD55" s="12">
        <f t="shared" si="16"/>
        <v>410.977269</v>
      </c>
      <c r="AF55" s="1" t="s">
        <v>73</v>
      </c>
      <c r="AG55" s="12">
        <f t="shared" si="14"/>
        <v>389.62826068998044</v>
      </c>
      <c r="AI55" s="12">
        <f t="shared" si="13"/>
        <v>412.26190652285254</v>
      </c>
    </row>
    <row r="56" spans="1:35" ht="15.75">
      <c r="A56" s="7">
        <f t="shared" si="6"/>
        <v>0.22500000000000028</v>
      </c>
      <c r="B56" s="7">
        <v>259.439163</v>
      </c>
      <c r="C56" s="7">
        <f t="shared" si="11"/>
        <v>254.79662115801824</v>
      </c>
      <c r="D56" s="7">
        <f t="shared" si="12"/>
        <v>21.553194754551463</v>
      </c>
      <c r="U56" s="22">
        <f t="shared" si="5"/>
        <v>255.17952732664273</v>
      </c>
      <c r="AB56" s="1">
        <f t="shared" si="15"/>
        <v>0.1416666666666667</v>
      </c>
      <c r="AC56" s="1" t="s">
        <v>74</v>
      </c>
      <c r="AD56" s="12">
        <f t="shared" si="16"/>
        <v>417.200441</v>
      </c>
      <c r="AF56" s="1" t="s">
        <v>74</v>
      </c>
      <c r="AG56" s="12">
        <f t="shared" si="14"/>
        <v>395.05805287223444</v>
      </c>
      <c r="AI56" s="12">
        <f t="shared" si="13"/>
        <v>413.3528146470903</v>
      </c>
    </row>
    <row r="57" spans="1:35" ht="15.75">
      <c r="A57" s="7">
        <f t="shared" si="6"/>
        <v>0.22916666666666696</v>
      </c>
      <c r="B57" s="7">
        <v>237.352309</v>
      </c>
      <c r="C57" s="7">
        <f t="shared" si="11"/>
        <v>243.23717917498388</v>
      </c>
      <c r="D57" s="7">
        <f t="shared" si="12"/>
        <v>34.6316969764149</v>
      </c>
      <c r="U57" s="22">
        <f t="shared" si="5"/>
        <v>243.40801909542168</v>
      </c>
      <c r="AB57" s="1">
        <f t="shared" si="15"/>
        <v>0.14583333333333337</v>
      </c>
      <c r="AC57" s="1" t="s">
        <v>75</v>
      </c>
      <c r="AD57" s="12">
        <f t="shared" si="16"/>
        <v>417.024846</v>
      </c>
      <c r="AF57" s="1" t="s">
        <v>75</v>
      </c>
      <c r="AG57" s="12">
        <f t="shared" si="14"/>
        <v>399.98771667131234</v>
      </c>
      <c r="AI57" s="12">
        <f t="shared" si="13"/>
        <v>413.4085997261324</v>
      </c>
    </row>
    <row r="58" spans="1:35" ht="15.75">
      <c r="A58" s="7">
        <f t="shared" si="6"/>
        <v>0.23333333333333364</v>
      </c>
      <c r="B58" s="7">
        <v>238.841758</v>
      </c>
      <c r="C58" s="7">
        <f t="shared" si="11"/>
        <v>231.80548877242904</v>
      </c>
      <c r="D58" s="7">
        <f t="shared" si="12"/>
        <v>49.509084642861964</v>
      </c>
      <c r="U58" s="22">
        <f t="shared" si="5"/>
        <v>231.81013612246977</v>
      </c>
      <c r="AB58" s="1">
        <f t="shared" si="15"/>
        <v>0.15000000000000005</v>
      </c>
      <c r="AC58" s="1" t="s">
        <v>76</v>
      </c>
      <c r="AD58" s="12">
        <f t="shared" si="16"/>
        <v>426.490309</v>
      </c>
      <c r="AF58" s="1" t="s">
        <v>76</v>
      </c>
      <c r="AG58" s="12">
        <f t="shared" si="14"/>
        <v>404.50884177518157</v>
      </c>
      <c r="AI58" s="12">
        <f t="shared" si="13"/>
        <v>412.3724148298919</v>
      </c>
    </row>
    <row r="59" spans="1:35" ht="15.75">
      <c r="A59" s="7">
        <f t="shared" si="6"/>
        <v>0.23750000000000032</v>
      </c>
      <c r="B59" s="7">
        <v>217.807532</v>
      </c>
      <c r="C59" s="7">
        <f t="shared" si="11"/>
        <v>220.49427542594162</v>
      </c>
      <c r="D59" s="7">
        <f t="shared" si="12"/>
        <v>7.218590236840483</v>
      </c>
      <c r="U59" s="22">
        <f t="shared" si="5"/>
        <v>220.4569758604726</v>
      </c>
      <c r="AB59" s="1">
        <f t="shared" si="15"/>
        <v>0.15416666666666673</v>
      </c>
      <c r="AC59" s="1" t="s">
        <v>77</v>
      </c>
      <c r="AD59" s="12">
        <f t="shared" si="16"/>
        <v>414.834175</v>
      </c>
      <c r="AF59" s="1" t="s">
        <v>77</v>
      </c>
      <c r="AG59" s="12">
        <f t="shared" si="14"/>
        <v>408.5904628456022</v>
      </c>
      <c r="AI59" s="12">
        <f t="shared" si="13"/>
        <v>410.2159939518828</v>
      </c>
    </row>
    <row r="60" spans="1:35" ht="15.75">
      <c r="A60" s="7">
        <f t="shared" si="6"/>
        <v>0.241666666666667</v>
      </c>
      <c r="B60" s="7">
        <v>209.919895</v>
      </c>
      <c r="C60" s="7">
        <f t="shared" si="11"/>
        <v>209.3098663537344</v>
      </c>
      <c r="D60" s="7">
        <f t="shared" si="12"/>
        <v>0.37213494926462853</v>
      </c>
      <c r="U60" s="22">
        <f t="shared" si="5"/>
        <v>209.42321244695322</v>
      </c>
      <c r="AB60" s="1">
        <f t="shared" si="15"/>
        <v>0.1583333333333334</v>
      </c>
      <c r="AC60" s="1" t="s">
        <v>78</v>
      </c>
      <c r="AD60" s="12">
        <f t="shared" si="16"/>
        <v>407.822257</v>
      </c>
      <c r="AF60" s="1" t="s">
        <v>78</v>
      </c>
      <c r="AG60" s="12">
        <f t="shared" si="14"/>
        <v>411.83696090421984</v>
      </c>
      <c r="AI60" s="12">
        <f t="shared" si="13"/>
        <v>406.94716637389394</v>
      </c>
    </row>
    <row r="61" spans="1:35" ht="15.75">
      <c r="A61" s="7">
        <f t="shared" si="6"/>
        <v>0.24583333333333368</v>
      </c>
      <c r="B61" s="7">
        <v>200.715933</v>
      </c>
      <c r="C61" s="7">
        <f t="shared" si="11"/>
        <v>198.28718787751228</v>
      </c>
      <c r="D61" s="7">
        <f t="shared" si="12"/>
        <v>5.898802870007919</v>
      </c>
      <c r="U61" s="22">
        <f t="shared" si="5"/>
        <v>198.78649638764722</v>
      </c>
      <c r="AB61" s="1">
        <f t="shared" si="15"/>
        <v>0.1625000000000001</v>
      </c>
      <c r="AC61" s="1" t="s">
        <v>79</v>
      </c>
      <c r="AD61" s="12">
        <f t="shared" si="16"/>
        <v>407.909719</v>
      </c>
      <c r="AF61" s="1" t="s">
        <v>79</v>
      </c>
      <c r="AG61" s="12">
        <f t="shared" si="14"/>
        <v>413.9547665023523</v>
      </c>
      <c r="AI61" s="12">
        <f t="shared" si="13"/>
        <v>402.60225723980324</v>
      </c>
    </row>
    <row r="62" spans="1:35" ht="15.75">
      <c r="A62" s="7">
        <f t="shared" si="6"/>
        <v>0.25000000000000033</v>
      </c>
      <c r="B62" s="7">
        <v>184.063933</v>
      </c>
      <c r="C62" s="7">
        <f t="shared" si="11"/>
        <v>187.49935541017518</v>
      </c>
      <c r="D62" s="7">
        <f t="shared" si="12"/>
        <v>11.802127136333928</v>
      </c>
      <c r="U62" s="22">
        <f t="shared" si="5"/>
        <v>188.62523638438125</v>
      </c>
      <c r="AB62" s="1">
        <f t="shared" si="15"/>
        <v>0.16666666666666677</v>
      </c>
      <c r="AC62" s="1" t="s">
        <v>80</v>
      </c>
      <c r="AD62" s="12">
        <f t="shared" si="16"/>
        <v>396.691261</v>
      </c>
      <c r="AF62" s="1" t="s">
        <v>80</v>
      </c>
      <c r="AG62" s="12">
        <f t="shared" si="14"/>
        <v>414.9129322184148</v>
      </c>
      <c r="AI62" s="12">
        <f t="shared" si="13"/>
        <v>397.23485574535243</v>
      </c>
    </row>
    <row r="63" spans="1:35" ht="15.75">
      <c r="A63" s="7">
        <f t="shared" si="6"/>
        <v>0.254166666666667</v>
      </c>
      <c r="B63" s="7">
        <v>173.722293</v>
      </c>
      <c r="C63" s="7">
        <f t="shared" si="11"/>
        <v>177.05942213920977</v>
      </c>
      <c r="D63" s="7">
        <f t="shared" si="12"/>
        <v>11.136430891762904</v>
      </c>
      <c r="U63" s="22">
        <f t="shared" si="5"/>
        <v>179.01411764614636</v>
      </c>
      <c r="AB63" s="1">
        <f t="shared" si="15"/>
        <v>0.17083333333333345</v>
      </c>
      <c r="AC63" s="1" t="s">
        <v>81</v>
      </c>
      <c r="AD63" s="12">
        <f t="shared" si="16"/>
        <v>389.504694</v>
      </c>
      <c r="AF63" s="1" t="s">
        <v>81</v>
      </c>
      <c r="AG63" s="12">
        <f t="shared" si="14"/>
        <v>414.5923295218292</v>
      </c>
      <c r="AI63" s="12">
        <f t="shared" si="13"/>
        <v>390.90928351374606</v>
      </c>
    </row>
    <row r="64" spans="1:35" ht="15.75">
      <c r="A64" s="7">
        <f t="shared" si="6"/>
        <v>0.25833333333333364</v>
      </c>
      <c r="B64" s="7">
        <v>160.749956</v>
      </c>
      <c r="C64" s="7">
        <f t="shared" si="11"/>
        <v>167.11331289657696</v>
      </c>
      <c r="D64" s="7">
        <f t="shared" si="12"/>
        <v>40.49231099321356</v>
      </c>
      <c r="U64" s="22">
        <f t="shared" si="5"/>
        <v>170.01319942237495</v>
      </c>
      <c r="AB64" s="1">
        <f t="shared" si="15"/>
        <v>0.17500000000000013</v>
      </c>
      <c r="AC64" s="1" t="s">
        <v>82</v>
      </c>
      <c r="AD64" s="12">
        <f t="shared" si="16"/>
        <v>381.791219</v>
      </c>
      <c r="AF64" s="1" t="s">
        <v>82</v>
      </c>
      <c r="AG64" s="12">
        <f t="shared" si="14"/>
        <v>412.9297756991494</v>
      </c>
      <c r="AI64" s="12">
        <f t="shared" si="13"/>
        <v>383.69320216439706</v>
      </c>
    </row>
    <row r="65" spans="1:35" ht="15.75">
      <c r="A65" s="7">
        <f t="shared" si="6"/>
        <v>0.2625000000000003</v>
      </c>
      <c r="B65" s="7">
        <v>159.873871</v>
      </c>
      <c r="C65" s="7">
        <f t="shared" si="11"/>
        <v>157.82461959244094</v>
      </c>
      <c r="D65" s="7">
        <f t="shared" si="12"/>
        <v>4.199431331382826</v>
      </c>
      <c r="U65" s="22">
        <f t="shared" si="5"/>
        <v>161.65690693562024</v>
      </c>
      <c r="AB65" s="1">
        <f t="shared" si="15"/>
        <v>0.1791666666666668</v>
      </c>
      <c r="AC65" s="1" t="s">
        <v>83</v>
      </c>
      <c r="AD65" s="12">
        <f t="shared" si="16"/>
        <v>380.564248</v>
      </c>
      <c r="AF65" s="1" t="s">
        <v>83</v>
      </c>
      <c r="AG65" s="12">
        <f t="shared" si="14"/>
        <v>410.09340674132017</v>
      </c>
      <c r="AI65" s="12">
        <f t="shared" si="13"/>
        <v>375.65191645997766</v>
      </c>
    </row>
    <row r="66" spans="1:35" ht="15.75">
      <c r="A66" s="7">
        <f t="shared" si="6"/>
        <v>0.26666666666666694</v>
      </c>
      <c r="B66" s="7">
        <v>147.253243</v>
      </c>
      <c r="C66" s="7">
        <f aca="true" t="shared" si="17" ref="C66:C97">G$5+G$6*SIN(F$4*A66+G$16)+G$7*SIN(2*F$4*A66+G$17)+G$8*SIN(3*F$4*A66+G$18)+G$9*SIN(4*F$4*A66+G$19)+G$10*SIN(5*F$4*A66+G$20)+G$11*SIN(6*F$4*A66+G$21)+G$12*SIN(7*F$4*A66+G$22)+G$13*SIN(8*F$4*A66+G$23)+G$14*SIN(9*F$4*A66+G$24)+G$15*SIN(10*F$4*A66+G$25)</f>
        <v>149.3534631173234</v>
      </c>
      <c r="D66" s="7">
        <f aca="true" t="shared" si="18" ref="D66:D80">(B66-C66)^2</f>
        <v>4.410924541209927</v>
      </c>
      <c r="U66" s="22">
        <f t="shared" si="5"/>
        <v>153.9516020275127</v>
      </c>
      <c r="AB66" s="1">
        <f t="shared" si="15"/>
        <v>0.1833333333333335</v>
      </c>
      <c r="AC66" s="1" t="s">
        <v>84</v>
      </c>
      <c r="AD66" s="12">
        <f t="shared" si="16"/>
        <v>365.139769</v>
      </c>
      <c r="AF66" s="1" t="s">
        <v>84</v>
      </c>
      <c r="AG66" s="12">
        <f t="shared" si="14"/>
        <v>406.2415762970281</v>
      </c>
      <c r="AI66" s="12">
        <f aca="true" t="shared" si="19" ref="AI66:AI97">A_0*AG66+A_1*AG67+A_2*AG68+B_1*AI67+B_2*AI68</f>
        <v>366.8508386529927</v>
      </c>
    </row>
    <row r="67" spans="1:35" ht="15.75">
      <c r="A67" s="7">
        <f t="shared" si="6"/>
        <v>0.2708333333333336</v>
      </c>
      <c r="B67" s="7">
        <v>146.90251</v>
      </c>
      <c r="C67" s="7">
        <f t="shared" si="17"/>
        <v>141.83275757907188</v>
      </c>
      <c r="D67" s="7">
        <f t="shared" si="18"/>
        <v>25.70238960950659</v>
      </c>
      <c r="U67" s="22">
        <f aca="true" t="shared" si="20" ref="U67:U121">AI87</f>
        <v>146.88010349065007</v>
      </c>
      <c r="AB67" s="1">
        <f t="shared" si="15"/>
        <v>0.18750000000000017</v>
      </c>
      <c r="AC67" s="1" t="s">
        <v>85</v>
      </c>
      <c r="AD67" s="12">
        <f t="shared" si="16"/>
        <v>362.597418</v>
      </c>
      <c r="AF67" s="1" t="s">
        <v>85</v>
      </c>
      <c r="AG67" s="12">
        <f t="shared" si="14"/>
        <v>401.41291991963186</v>
      </c>
      <c r="AI67" s="12">
        <f t="shared" si="19"/>
        <v>357.3609423322634</v>
      </c>
    </row>
    <row r="68" spans="1:35" ht="15.75">
      <c r="A68" s="7">
        <f aca="true" t="shared" si="21" ref="A68:A121">1/240+A67</f>
        <v>0.27500000000000024</v>
      </c>
      <c r="B68" s="7">
        <v>139.714905</v>
      </c>
      <c r="C68" s="7">
        <f t="shared" si="17"/>
        <v>135.34575248080156</v>
      </c>
      <c r="D68" s="7">
        <f t="shared" si="18"/>
        <v>19.08949373601792</v>
      </c>
      <c r="U68" s="22">
        <f t="shared" si="20"/>
        <v>140.4083607534581</v>
      </c>
      <c r="AB68" s="1">
        <f t="shared" si="15"/>
        <v>0.19166666666666685</v>
      </c>
      <c r="AC68" s="1" t="s">
        <v>86</v>
      </c>
      <c r="AD68" s="12">
        <f t="shared" si="16"/>
        <v>348.748904</v>
      </c>
      <c r="AF68" s="1" t="s">
        <v>86</v>
      </c>
      <c r="AG68" s="12">
        <f aca="true" t="shared" si="22" ref="AG68:AG99">A_0*AD68+A_1*AD67+A_2*AD66+B_1*AG67+B_2*AG66</f>
        <v>395.69369143119843</v>
      </c>
      <c r="AI68" s="12">
        <f t="shared" si="19"/>
        <v>347.262024845401</v>
      </c>
    </row>
    <row r="69" spans="1:35" ht="15.75">
      <c r="A69" s="7">
        <f t="shared" si="21"/>
        <v>0.2791666666666669</v>
      </c>
      <c r="B69" s="7">
        <v>129.63675</v>
      </c>
      <c r="C69" s="7">
        <f t="shared" si="17"/>
        <v>129.90859583243522</v>
      </c>
      <c r="D69" s="7">
        <f t="shared" si="18"/>
        <v>0.07390015661239685</v>
      </c>
      <c r="U69" s="22">
        <f t="shared" si="20"/>
        <v>134.49168330778457</v>
      </c>
      <c r="AB69" s="1">
        <f t="shared" si="15"/>
        <v>0.19583333333333353</v>
      </c>
      <c r="AC69" s="1" t="s">
        <v>87</v>
      </c>
      <c r="AD69" s="12">
        <f t="shared" si="16"/>
        <v>335.690234</v>
      </c>
      <c r="AF69" s="1" t="s">
        <v>87</v>
      </c>
      <c r="AG69" s="12">
        <f t="shared" si="22"/>
        <v>389.06674507513435</v>
      </c>
      <c r="AI69" s="12">
        <f t="shared" si="19"/>
        <v>336.6440544133908</v>
      </c>
    </row>
    <row r="70" spans="1:35" ht="15.75">
      <c r="A70" s="7">
        <f t="shared" si="21"/>
        <v>0.28333333333333355</v>
      </c>
      <c r="B70" s="7">
        <v>123.589296</v>
      </c>
      <c r="C70" s="7">
        <f t="shared" si="17"/>
        <v>125.4608959190197</v>
      </c>
      <c r="D70" s="7">
        <f t="shared" si="18"/>
        <v>3.5028862568745516</v>
      </c>
      <c r="U70" s="22">
        <f t="shared" si="20"/>
        <v>129.07485752648762</v>
      </c>
      <c r="AB70" s="1">
        <f t="shared" si="15"/>
        <v>0.2000000000000002</v>
      </c>
      <c r="AC70" s="1" t="s">
        <v>88</v>
      </c>
      <c r="AD70" s="12">
        <f t="shared" si="16"/>
        <v>322.982175</v>
      </c>
      <c r="AF70" s="1" t="s">
        <v>88</v>
      </c>
      <c r="AG70" s="12">
        <f t="shared" si="22"/>
        <v>381.43816771994375</v>
      </c>
      <c r="AI70" s="12">
        <f t="shared" si="19"/>
        <v>325.603405968054</v>
      </c>
    </row>
    <row r="71" spans="1:35" ht="15.75">
      <c r="A71" s="7">
        <f t="shared" si="21"/>
        <v>0.2875000000000002</v>
      </c>
      <c r="B71" s="7">
        <v>126.83122</v>
      </c>
      <c r="C71" s="7">
        <f t="shared" si="17"/>
        <v>121.86600898917814</v>
      </c>
      <c r="D71" s="7">
        <f t="shared" si="18"/>
        <v>24.653320381986646</v>
      </c>
      <c r="U71" s="22">
        <f t="shared" si="20"/>
        <v>124.08760262713167</v>
      </c>
      <c r="AB71" s="1">
        <f t="shared" si="15"/>
        <v>0.20416666666666689</v>
      </c>
      <c r="AC71" s="1" t="s">
        <v>89</v>
      </c>
      <c r="AD71" s="12">
        <f t="shared" si="16"/>
        <v>311.236564</v>
      </c>
      <c r="AF71" s="1" t="s">
        <v>89</v>
      </c>
      <c r="AG71" s="12">
        <f t="shared" si="22"/>
        <v>372.83525999877514</v>
      </c>
      <c r="AI71" s="12">
        <f t="shared" si="19"/>
        <v>314.2340883450106</v>
      </c>
    </row>
    <row r="72" spans="1:35" ht="15.75">
      <c r="A72" s="7">
        <f t="shared" si="21"/>
        <v>0.29166666666666685</v>
      </c>
      <c r="B72" s="7">
        <v>116.840191</v>
      </c>
      <c r="C72" s="7">
        <f t="shared" si="17"/>
        <v>118.92126907800456</v>
      </c>
      <c r="D72" s="7">
        <f t="shared" si="18"/>
        <v>4.3308859667511195</v>
      </c>
      <c r="U72" s="22">
        <f t="shared" si="20"/>
        <v>119.44646478191545</v>
      </c>
      <c r="AB72" s="1">
        <f t="shared" si="15"/>
        <v>0.20833333333333356</v>
      </c>
      <c r="AC72" s="1" t="s">
        <v>90</v>
      </c>
      <c r="AD72" s="12">
        <f t="shared" si="16"/>
        <v>303.349111</v>
      </c>
      <c r="AF72" s="1" t="s">
        <v>90</v>
      </c>
      <c r="AG72" s="12">
        <f t="shared" si="22"/>
        <v>363.4201741598652</v>
      </c>
      <c r="AI72" s="12">
        <f t="shared" si="19"/>
        <v>302.621462269103</v>
      </c>
    </row>
    <row r="73" spans="1:35" ht="15.75">
      <c r="A73" s="7">
        <f t="shared" si="21"/>
        <v>0.2958333333333335</v>
      </c>
      <c r="B73" s="7">
        <v>115.175361</v>
      </c>
      <c r="C73" s="7">
        <f t="shared" si="17"/>
        <v>116.376864338229</v>
      </c>
      <c r="D73" s="7">
        <f t="shared" si="18"/>
        <v>1.4436102717754375</v>
      </c>
      <c r="U73" s="22">
        <f t="shared" si="20"/>
        <v>115.06189980749895</v>
      </c>
      <c r="AB73" s="1">
        <f t="shared" si="15"/>
        <v>0.21250000000000024</v>
      </c>
      <c r="AC73" s="1" t="s">
        <v>91</v>
      </c>
      <c r="AD73" s="12">
        <f t="shared" si="16"/>
        <v>286.434084</v>
      </c>
      <c r="AF73" s="1" t="s">
        <v>91</v>
      </c>
      <c r="AG73" s="12">
        <f t="shared" si="22"/>
        <v>353.34649687753415</v>
      </c>
      <c r="AI73" s="12">
        <f t="shared" si="19"/>
        <v>290.8417675875336</v>
      </c>
    </row>
    <row r="74" spans="1:35" ht="15.75">
      <c r="A74" s="7">
        <f t="shared" si="21"/>
        <v>0.30000000000000016</v>
      </c>
      <c r="B74" s="7">
        <v>111.756284</v>
      </c>
      <c r="C74" s="7">
        <f t="shared" si="17"/>
        <v>113.96080093502935</v>
      </c>
      <c r="D74" s="7">
        <f t="shared" si="18"/>
        <v>4.859894916831246</v>
      </c>
      <c r="U74" s="22">
        <f t="shared" si="20"/>
        <v>110.84177353893247</v>
      </c>
      <c r="AB74" s="1">
        <f t="shared" si="15"/>
        <v>0.21666666666666692</v>
      </c>
      <c r="AC74" s="1" t="s">
        <v>92</v>
      </c>
      <c r="AD74" s="12">
        <f t="shared" si="16"/>
        <v>283.190237</v>
      </c>
      <c r="AF74" s="1" t="s">
        <v>92</v>
      </c>
      <c r="AG74" s="12">
        <f t="shared" si="22"/>
        <v>342.7505872165302</v>
      </c>
      <c r="AI74" s="12">
        <f t="shared" si="19"/>
        <v>278.9642679585608</v>
      </c>
    </row>
    <row r="75" spans="1:35" ht="15.75">
      <c r="A75" s="7">
        <f t="shared" si="21"/>
        <v>0.3041666666666668</v>
      </c>
      <c r="B75" s="7">
        <v>110.792615</v>
      </c>
      <c r="C75" s="7">
        <f t="shared" si="17"/>
        <v>111.4065777880338</v>
      </c>
      <c r="D75" s="7">
        <f t="shared" si="18"/>
        <v>0.37695030509023997</v>
      </c>
      <c r="U75" s="22">
        <f t="shared" si="20"/>
        <v>106.6941747440324</v>
      </c>
      <c r="AB75" s="1">
        <f t="shared" si="15"/>
        <v>0.2208333333333336</v>
      </c>
      <c r="AC75" s="1" t="s">
        <v>93</v>
      </c>
      <c r="AD75" s="12">
        <f t="shared" si="16"/>
        <v>264.609708</v>
      </c>
      <c r="AF75" s="1" t="s">
        <v>93</v>
      </c>
      <c r="AG75" s="12">
        <f t="shared" si="22"/>
        <v>331.7991413200358</v>
      </c>
      <c r="AI75" s="12">
        <f t="shared" si="19"/>
        <v>267.05466549407026</v>
      </c>
    </row>
    <row r="76" spans="1:35" ht="15.75">
      <c r="A76" s="7">
        <f t="shared" si="21"/>
        <v>0.30833333333333346</v>
      </c>
      <c r="B76" s="7">
        <v>103.167883</v>
      </c>
      <c r="C76" s="7">
        <f t="shared" si="17"/>
        <v>108.47993666080124</v>
      </c>
      <c r="D76" s="7">
        <f t="shared" si="18"/>
        <v>28.217914095231855</v>
      </c>
      <c r="U76" s="22">
        <f t="shared" si="20"/>
        <v>102.53319876472594</v>
      </c>
      <c r="AB76" s="1">
        <f t="shared" si="15"/>
        <v>0.22500000000000028</v>
      </c>
      <c r="AC76" s="1" t="s">
        <v>94</v>
      </c>
      <c r="AD76" s="12">
        <f t="shared" si="16"/>
        <v>259.439163</v>
      </c>
      <c r="AF76" s="1" t="s">
        <v>94</v>
      </c>
      <c r="AG76" s="12">
        <f t="shared" si="22"/>
        <v>320.57647771874963</v>
      </c>
      <c r="AI76" s="12">
        <f t="shared" si="19"/>
        <v>255.17952732664273</v>
      </c>
    </row>
    <row r="77" spans="1:35" ht="15.75">
      <c r="A77" s="7">
        <f t="shared" si="21"/>
        <v>0.3125000000000001</v>
      </c>
      <c r="B77" s="7">
        <v>106.23525</v>
      </c>
      <c r="C77" s="7">
        <f t="shared" si="17"/>
        <v>105.00136612107598</v>
      </c>
      <c r="D77" s="7">
        <f t="shared" si="18"/>
        <v>1.522469426668582</v>
      </c>
      <c r="U77" s="22">
        <f t="shared" si="20"/>
        <v>98.28440118416447</v>
      </c>
      <c r="AB77" s="1">
        <f t="shared" si="15"/>
        <v>0.22916666666666696</v>
      </c>
      <c r="AC77" s="1" t="s">
        <v>95</v>
      </c>
      <c r="AD77" s="12">
        <f t="shared" si="16"/>
        <v>237.352309</v>
      </c>
      <c r="AF77" s="1" t="s">
        <v>95</v>
      </c>
      <c r="AG77" s="12">
        <f t="shared" si="22"/>
        <v>309.0788215970649</v>
      </c>
      <c r="AI77" s="12">
        <f t="shared" si="19"/>
        <v>243.40801909542168</v>
      </c>
    </row>
    <row r="78" spans="1:35" ht="15.75">
      <c r="A78" s="7">
        <f t="shared" si="21"/>
        <v>0.31666666666666676</v>
      </c>
      <c r="B78" s="7">
        <v>102.11547</v>
      </c>
      <c r="C78" s="7">
        <f t="shared" si="17"/>
        <v>100.86184040820262</v>
      </c>
      <c r="D78" s="7">
        <f t="shared" si="18"/>
        <v>1.5715871534300592</v>
      </c>
      <c r="U78" s="22">
        <f t="shared" si="20"/>
        <v>93.89137342274927</v>
      </c>
      <c r="AB78" s="1">
        <f t="shared" si="15"/>
        <v>0.23333333333333364</v>
      </c>
      <c r="AC78" s="1" t="s">
        <v>96</v>
      </c>
      <c r="AD78" s="12">
        <f t="shared" si="16"/>
        <v>238.841758</v>
      </c>
      <c r="AF78" s="1" t="s">
        <v>96</v>
      </c>
      <c r="AG78" s="12">
        <f t="shared" si="22"/>
        <v>297.364314087009</v>
      </c>
      <c r="AI78" s="12">
        <f t="shared" si="19"/>
        <v>231.81013612246977</v>
      </c>
    </row>
    <row r="79" spans="1:35" ht="15.75">
      <c r="A79" s="7">
        <f t="shared" si="21"/>
        <v>0.3208333333333334</v>
      </c>
      <c r="B79" s="7">
        <v>95.717892</v>
      </c>
      <c r="C79" s="7">
        <f t="shared" si="17"/>
        <v>96.03040127572467</v>
      </c>
      <c r="D79" s="7">
        <f t="shared" si="18"/>
        <v>0.09766204741395457</v>
      </c>
      <c r="U79" s="22">
        <f t="shared" si="20"/>
        <v>89.32532565530195</v>
      </c>
      <c r="AB79" s="1">
        <f t="shared" si="15"/>
        <v>0.23750000000000032</v>
      </c>
      <c r="AC79" s="1" t="s">
        <v>97</v>
      </c>
      <c r="AD79" s="12">
        <f t="shared" si="16"/>
        <v>217.807532</v>
      </c>
      <c r="AF79" s="1" t="s">
        <v>97</v>
      </c>
      <c r="AG79" s="12">
        <f t="shared" si="22"/>
        <v>285.59571814217134</v>
      </c>
      <c r="AI79" s="12">
        <f t="shared" si="19"/>
        <v>220.4569758604726</v>
      </c>
    </row>
    <row r="80" spans="1:35" ht="15.75">
      <c r="A80" s="7">
        <f t="shared" si="21"/>
        <v>0.32500000000000007</v>
      </c>
      <c r="B80" s="7">
        <v>90.108847</v>
      </c>
      <c r="C80" s="7">
        <f t="shared" si="17"/>
        <v>90.55343096297</v>
      </c>
      <c r="D80" s="7">
        <f t="shared" si="18"/>
        <v>0.19765490013011064</v>
      </c>
      <c r="U80" s="22">
        <f t="shared" si="20"/>
        <v>84.59076204336712</v>
      </c>
      <c r="AB80" s="1">
        <f t="shared" si="15"/>
        <v>0.241666666666667</v>
      </c>
      <c r="AC80" s="1" t="s">
        <v>98</v>
      </c>
      <c r="AD80" s="12">
        <f t="shared" si="16"/>
        <v>209.919895</v>
      </c>
      <c r="AF80" s="1" t="s">
        <v>98</v>
      </c>
      <c r="AG80" s="12">
        <f t="shared" si="22"/>
        <v>273.76982164679833</v>
      </c>
      <c r="AI80" s="12">
        <f t="shared" si="19"/>
        <v>209.42321244695322</v>
      </c>
    </row>
    <row r="81" spans="1:35" ht="15.75">
      <c r="A81" s="7">
        <f t="shared" si="21"/>
        <v>0.3291666666666667</v>
      </c>
      <c r="B81" s="7">
        <v>88.004661</v>
      </c>
      <c r="C81" s="7">
        <f t="shared" si="17"/>
        <v>84.54659877242248</v>
      </c>
      <c r="D81" s="7">
        <f aca="true" t="shared" si="23" ref="D81:D121">(B81-C81)^2</f>
        <v>11.95819436979836</v>
      </c>
      <c r="U81" s="22">
        <f t="shared" si="20"/>
        <v>79.7245026382147</v>
      </c>
      <c r="AB81" s="1">
        <f t="shared" si="15"/>
        <v>0.24583333333333368</v>
      </c>
      <c r="AC81" s="1" t="s">
        <v>99</v>
      </c>
      <c r="AD81" s="12">
        <f t="shared" si="16"/>
        <v>200.715933</v>
      </c>
      <c r="AF81" s="1" t="s">
        <v>99</v>
      </c>
      <c r="AG81" s="12">
        <f t="shared" si="22"/>
        <v>261.9227135632274</v>
      </c>
      <c r="AI81" s="12">
        <f t="shared" si="19"/>
        <v>198.78649638764722</v>
      </c>
    </row>
    <row r="82" spans="1:35" ht="15.75">
      <c r="A82" s="7">
        <f t="shared" si="21"/>
        <v>0.33333333333333337</v>
      </c>
      <c r="B82" s="7">
        <v>77.224704</v>
      </c>
      <c r="C82" s="7">
        <f t="shared" si="17"/>
        <v>78.18130698589148</v>
      </c>
      <c r="D82" s="7">
        <f t="shared" si="23"/>
        <v>0.9150892726164929</v>
      </c>
      <c r="U82" s="22">
        <f t="shared" si="20"/>
        <v>74.79358891632178</v>
      </c>
      <c r="AB82" s="1">
        <f t="shared" si="15"/>
        <v>0.25000000000000033</v>
      </c>
      <c r="AC82" s="1" t="s">
        <v>100</v>
      </c>
      <c r="AD82" s="12">
        <f t="shared" si="16"/>
        <v>184.063933</v>
      </c>
      <c r="AF82" s="1" t="s">
        <v>100</v>
      </c>
      <c r="AG82" s="12">
        <f t="shared" si="22"/>
        <v>250.1243588412829</v>
      </c>
      <c r="AI82" s="12">
        <f t="shared" si="19"/>
        <v>188.62523638438125</v>
      </c>
    </row>
    <row r="83" spans="1:35" ht="15.75">
      <c r="A83" s="7">
        <f t="shared" si="21"/>
        <v>0.3375</v>
      </c>
      <c r="B83" s="7">
        <v>71.177676</v>
      </c>
      <c r="C83" s="7">
        <f t="shared" si="17"/>
        <v>71.66789616616454</v>
      </c>
      <c r="D83" s="7">
        <f t="shared" si="23"/>
        <v>0.2403158113143829</v>
      </c>
      <c r="U83" s="22">
        <f t="shared" si="20"/>
        <v>69.8913612215399</v>
      </c>
      <c r="AB83" s="1">
        <f t="shared" si="15"/>
        <v>0.254166666666667</v>
      </c>
      <c r="AC83" s="1" t="s">
        <v>101</v>
      </c>
      <c r="AD83" s="12">
        <f t="shared" si="16"/>
        <v>173.722293</v>
      </c>
      <c r="AF83" s="1" t="s">
        <v>101</v>
      </c>
      <c r="AG83" s="12">
        <f t="shared" si="22"/>
        <v>238.27894518358463</v>
      </c>
      <c r="AI83" s="12">
        <f t="shared" si="19"/>
        <v>179.01411764614636</v>
      </c>
    </row>
    <row r="84" spans="1:35" ht="15.75">
      <c r="A84" s="7">
        <f t="shared" si="21"/>
        <v>0.3416666666666667</v>
      </c>
      <c r="B84" s="7">
        <v>69.42398</v>
      </c>
      <c r="C84" s="7">
        <f t="shared" si="17"/>
        <v>65.237865110629</v>
      </c>
      <c r="D84" s="7">
        <f t="shared" si="23"/>
        <v>17.52355786701356</v>
      </c>
      <c r="U84" s="22">
        <f t="shared" si="20"/>
        <v>65.12964442984713</v>
      </c>
      <c r="AB84" s="1">
        <f t="shared" si="15"/>
        <v>0.25833333333333364</v>
      </c>
      <c r="AC84" s="1" t="s">
        <v>102</v>
      </c>
      <c r="AD84" s="12">
        <f t="shared" si="16"/>
        <v>160.749956</v>
      </c>
      <c r="AF84" s="1" t="s">
        <v>102</v>
      </c>
      <c r="AG84" s="12">
        <f t="shared" si="22"/>
        <v>226.35918856517955</v>
      </c>
      <c r="AI84" s="12">
        <f t="shared" si="19"/>
        <v>170.01319942237495</v>
      </c>
    </row>
    <row r="85" spans="1:35" ht="15.75">
      <c r="A85" s="7">
        <f t="shared" si="21"/>
        <v>0.3458333333333333</v>
      </c>
      <c r="B85" s="7">
        <v>58.818794</v>
      </c>
      <c r="C85" s="7">
        <f t="shared" si="17"/>
        <v>59.12697678976692</v>
      </c>
      <c r="D85" s="7">
        <f t="shared" si="23"/>
        <v>0.09497663190852423</v>
      </c>
      <c r="U85" s="22">
        <f t="shared" si="20"/>
        <v>60.63238278633272</v>
      </c>
      <c r="AB85" s="1">
        <f t="shared" si="15"/>
        <v>0.2625000000000003</v>
      </c>
      <c r="AC85" s="1" t="s">
        <v>103</v>
      </c>
      <c r="AD85" s="12">
        <f t="shared" si="16"/>
        <v>159.873871</v>
      </c>
      <c r="AF85" s="1" t="s">
        <v>103</v>
      </c>
      <c r="AG85" s="12">
        <f t="shared" si="22"/>
        <v>214.53820827930758</v>
      </c>
      <c r="AI85" s="12">
        <f t="shared" si="19"/>
        <v>161.65690693562024</v>
      </c>
    </row>
    <row r="86" spans="1:35" ht="15.75">
      <c r="A86" s="7">
        <f t="shared" si="21"/>
        <v>0.35</v>
      </c>
      <c r="B86" s="7">
        <v>51.983326</v>
      </c>
      <c r="C86" s="7">
        <f t="shared" si="17"/>
        <v>53.56049212203293</v>
      </c>
      <c r="D86" s="7">
        <f t="shared" si="23"/>
        <v>2.487452976488407</v>
      </c>
      <c r="U86" s="22">
        <f t="shared" si="20"/>
        <v>56.52987470868441</v>
      </c>
      <c r="AB86" s="1">
        <f aca="true" t="shared" si="24" ref="AB86:AB117">A66</f>
        <v>0.26666666666666694</v>
      </c>
      <c r="AC86" s="1" t="s">
        <v>104</v>
      </c>
      <c r="AD86" s="12">
        <f aca="true" t="shared" si="25" ref="AD86:AD117">B66</f>
        <v>147.253243</v>
      </c>
      <c r="AF86" s="1" t="s">
        <v>104</v>
      </c>
      <c r="AG86" s="12">
        <f t="shared" si="22"/>
        <v>203.07033122721936</v>
      </c>
      <c r="AI86" s="12">
        <f t="shared" si="19"/>
        <v>153.9516020275127</v>
      </c>
    </row>
    <row r="87" spans="1:35" ht="15.75">
      <c r="A87" s="7">
        <f t="shared" si="21"/>
        <v>0.35416666666666663</v>
      </c>
      <c r="B87" s="7">
        <v>47.425443</v>
      </c>
      <c r="C87" s="7">
        <f t="shared" si="17"/>
        <v>48.74107351950243</v>
      </c>
      <c r="D87" s="7">
        <f t="shared" si="23"/>
        <v>1.730883663846227</v>
      </c>
      <c r="U87" s="22">
        <f t="shared" si="20"/>
        <v>52.94766178230513</v>
      </c>
      <c r="AB87" s="1">
        <f t="shared" si="24"/>
        <v>0.2708333333333336</v>
      </c>
      <c r="AC87" s="1" t="s">
        <v>105</v>
      </c>
      <c r="AD87" s="12">
        <f t="shared" si="25"/>
        <v>146.90251</v>
      </c>
      <c r="AF87" s="1" t="s">
        <v>105</v>
      </c>
      <c r="AG87" s="12">
        <f t="shared" si="22"/>
        <v>192.12384215988067</v>
      </c>
      <c r="AI87" s="12">
        <f t="shared" si="19"/>
        <v>146.88010349065007</v>
      </c>
    </row>
    <row r="88" spans="1:35" ht="15.75">
      <c r="A88" s="7">
        <f t="shared" si="21"/>
        <v>0.3583333333333333</v>
      </c>
      <c r="B88" s="7">
        <v>49.440762</v>
      </c>
      <c r="C88" s="7">
        <f t="shared" si="17"/>
        <v>44.83930514210657</v>
      </c>
      <c r="D88" s="7">
        <f t="shared" si="23"/>
        <v>21.173405215054494</v>
      </c>
      <c r="U88" s="22">
        <f t="shared" si="20"/>
        <v>49.995686462046955</v>
      </c>
      <c r="AB88" s="1">
        <f t="shared" si="24"/>
        <v>0.27500000000000024</v>
      </c>
      <c r="AC88" s="1" t="s">
        <v>106</v>
      </c>
      <c r="AD88" s="12">
        <f t="shared" si="25"/>
        <v>139.714905</v>
      </c>
      <c r="AF88" s="1" t="s">
        <v>106</v>
      </c>
      <c r="AG88" s="12">
        <f t="shared" si="22"/>
        <v>181.87046560084556</v>
      </c>
      <c r="AI88" s="12">
        <f t="shared" si="19"/>
        <v>140.4083607534581</v>
      </c>
    </row>
    <row r="89" spans="1:35" ht="15.75">
      <c r="A89" s="7">
        <f t="shared" si="21"/>
        <v>0.36249999999999993</v>
      </c>
      <c r="B89" s="7">
        <v>35.768851</v>
      </c>
      <c r="C89" s="7">
        <f t="shared" si="17"/>
        <v>41.98642100276738</v>
      </c>
      <c r="D89" s="7">
        <f t="shared" si="23"/>
        <v>38.65817673931277</v>
      </c>
      <c r="U89" s="22">
        <f t="shared" si="20"/>
        <v>47.76402531884352</v>
      </c>
      <c r="AB89" s="1">
        <f t="shared" si="24"/>
        <v>0.2791666666666669</v>
      </c>
      <c r="AC89" s="1" t="s">
        <v>107</v>
      </c>
      <c r="AD89" s="12">
        <f t="shared" si="25"/>
        <v>129.63675</v>
      </c>
      <c r="AF89" s="1" t="s">
        <v>107</v>
      </c>
      <c r="AG89" s="12">
        <f t="shared" si="22"/>
        <v>172.3280602793254</v>
      </c>
      <c r="AI89" s="12">
        <f t="shared" si="19"/>
        <v>134.49168330778457</v>
      </c>
    </row>
    <row r="90" spans="1:35" ht="15.75">
      <c r="A90" s="7">
        <f t="shared" si="21"/>
        <v>0.3666666666666666</v>
      </c>
      <c r="B90" s="7">
        <v>42.605051</v>
      </c>
      <c r="C90" s="7">
        <f t="shared" si="17"/>
        <v>40.26877684355485</v>
      </c>
      <c r="D90" s="7">
        <f t="shared" si="23"/>
        <v>5.458176934073496</v>
      </c>
      <c r="U90" s="22">
        <f t="shared" si="20"/>
        <v>46.31866757693402</v>
      </c>
      <c r="AB90" s="1">
        <f t="shared" si="24"/>
        <v>0.28333333333333355</v>
      </c>
      <c r="AC90" s="1" t="s">
        <v>108</v>
      </c>
      <c r="AD90" s="12">
        <f t="shared" si="25"/>
        <v>123.589296</v>
      </c>
      <c r="AF90" s="1" t="s">
        <v>108</v>
      </c>
      <c r="AG90" s="12">
        <f t="shared" si="22"/>
        <v>163.34571513753906</v>
      </c>
      <c r="AI90" s="12">
        <f t="shared" si="19"/>
        <v>129.07485752648762</v>
      </c>
    </row>
    <row r="91" spans="1:35" ht="15.75">
      <c r="A91" s="7">
        <f t="shared" si="21"/>
        <v>0.37083333333333324</v>
      </c>
      <c r="B91" s="7">
        <v>35.593072</v>
      </c>
      <c r="C91" s="7">
        <f t="shared" si="17"/>
        <v>39.72382106699357</v>
      </c>
      <c r="D91" s="7">
        <f t="shared" si="23"/>
        <v>17.063087854468275</v>
      </c>
      <c r="U91" s="22">
        <f t="shared" si="20"/>
        <v>45.69472782643092</v>
      </c>
      <c r="AB91" s="1">
        <f t="shared" si="24"/>
        <v>0.2875000000000002</v>
      </c>
      <c r="AC91" s="1" t="s">
        <v>109</v>
      </c>
      <c r="AD91" s="12">
        <f t="shared" si="25"/>
        <v>126.83122</v>
      </c>
      <c r="AF91" s="1" t="s">
        <v>109</v>
      </c>
      <c r="AG91" s="12">
        <f t="shared" si="22"/>
        <v>154.99356862180792</v>
      </c>
      <c r="AI91" s="12">
        <f t="shared" si="19"/>
        <v>124.08760262713167</v>
      </c>
    </row>
    <row r="92" spans="1:35" ht="15.75">
      <c r="A92" s="7">
        <f t="shared" si="21"/>
        <v>0.3749999999999999</v>
      </c>
      <c r="B92" s="7">
        <v>39.712364</v>
      </c>
      <c r="C92" s="7">
        <f t="shared" si="17"/>
        <v>40.33770772517243</v>
      </c>
      <c r="D92" s="7">
        <f t="shared" si="23"/>
        <v>0.391054774612529</v>
      </c>
      <c r="U92" s="22">
        <f t="shared" si="20"/>
        <v>45.892689477745684</v>
      </c>
      <c r="AB92" s="1">
        <f t="shared" si="24"/>
        <v>0.29166666666666685</v>
      </c>
      <c r="AC92" s="1" t="s">
        <v>110</v>
      </c>
      <c r="AD92" s="12">
        <f t="shared" si="25"/>
        <v>116.840191</v>
      </c>
      <c r="AF92" s="1" t="s">
        <v>110</v>
      </c>
      <c r="AG92" s="12">
        <f t="shared" si="22"/>
        <v>147.4180553626416</v>
      </c>
      <c r="AI92" s="12">
        <f t="shared" si="19"/>
        <v>119.44646478191545</v>
      </c>
    </row>
    <row r="93" spans="1:35" ht="15.75">
      <c r="A93" s="7">
        <f t="shared" si="21"/>
        <v>0.37916666666666654</v>
      </c>
      <c r="B93" s="7">
        <v>40.239028</v>
      </c>
      <c r="C93" s="7">
        <f t="shared" si="17"/>
        <v>42.04509206021764</v>
      </c>
      <c r="D93" s="7">
        <f t="shared" si="23"/>
        <v>3.2618673896098396</v>
      </c>
      <c r="U93" s="22">
        <f t="shared" si="20"/>
        <v>46.877987206541704</v>
      </c>
      <c r="AB93" s="1">
        <f t="shared" si="24"/>
        <v>0.2958333333333335</v>
      </c>
      <c r="AC93" s="1" t="s">
        <v>111</v>
      </c>
      <c r="AD93" s="12">
        <f t="shared" si="25"/>
        <v>115.175361</v>
      </c>
      <c r="AF93" s="1" t="s">
        <v>111</v>
      </c>
      <c r="AG93" s="12">
        <f t="shared" si="22"/>
        <v>140.54969844116386</v>
      </c>
      <c r="AI93" s="12">
        <f t="shared" si="19"/>
        <v>115.06189980749895</v>
      </c>
    </row>
    <row r="94" spans="1:35" ht="15.75">
      <c r="A94" s="7">
        <f t="shared" si="21"/>
        <v>0.3833333333333332</v>
      </c>
      <c r="B94" s="7">
        <v>50.05434</v>
      </c>
      <c r="C94" s="7">
        <f t="shared" si="17"/>
        <v>44.73188810298118</v>
      </c>
      <c r="D94" s="7">
        <f t="shared" si="23"/>
        <v>28.328494196079266</v>
      </c>
      <c r="U94" s="22">
        <f t="shared" si="20"/>
        <v>48.584703400888074</v>
      </c>
      <c r="AB94" s="1">
        <f t="shared" si="24"/>
        <v>0.30000000000000016</v>
      </c>
      <c r="AC94" s="1" t="s">
        <v>112</v>
      </c>
      <c r="AD94" s="12">
        <f t="shared" si="25"/>
        <v>111.756284</v>
      </c>
      <c r="AF94" s="1" t="s">
        <v>112</v>
      </c>
      <c r="AG94" s="12">
        <f t="shared" si="22"/>
        <v>134.3238205434103</v>
      </c>
      <c r="AI94" s="12">
        <f t="shared" si="19"/>
        <v>110.84177353893247</v>
      </c>
    </row>
    <row r="95" spans="1:35" ht="15.75">
      <c r="A95" s="7">
        <f t="shared" si="21"/>
        <v>0.38749999999999984</v>
      </c>
      <c r="B95" s="7">
        <v>49.177674</v>
      </c>
      <c r="C95" s="7">
        <f t="shared" si="17"/>
        <v>48.24171785315753</v>
      </c>
      <c r="D95" s="7">
        <f t="shared" si="23"/>
        <v>0.8760139088122061</v>
      </c>
      <c r="U95" s="22">
        <f t="shared" si="20"/>
        <v>50.92611694921382</v>
      </c>
      <c r="AB95" s="1">
        <f t="shared" si="24"/>
        <v>0.3041666666666668</v>
      </c>
      <c r="AC95" s="1" t="s">
        <v>113</v>
      </c>
      <c r="AD95" s="12">
        <f t="shared" si="25"/>
        <v>110.792615</v>
      </c>
      <c r="AF95" s="1" t="s">
        <v>113</v>
      </c>
      <c r="AG95" s="12">
        <f t="shared" si="22"/>
        <v>128.7628542226756</v>
      </c>
      <c r="AI95" s="12">
        <f t="shared" si="19"/>
        <v>106.6941747440324</v>
      </c>
    </row>
    <row r="96" spans="1:35" ht="15.75">
      <c r="A96" s="7">
        <f t="shared" si="21"/>
        <v>0.3916666666666665</v>
      </c>
      <c r="B96" s="7">
        <v>50.142473</v>
      </c>
      <c r="C96" s="7">
        <f t="shared" si="17"/>
        <v>52.38638994017403</v>
      </c>
      <c r="D96" s="7">
        <f t="shared" si="23"/>
        <v>5.035163234399956</v>
      </c>
      <c r="U96" s="22">
        <f t="shared" si="20"/>
        <v>53.80530803686031</v>
      </c>
      <c r="AB96" s="1">
        <f t="shared" si="24"/>
        <v>0.30833333333333346</v>
      </c>
      <c r="AC96" s="1" t="s">
        <v>114</v>
      </c>
      <c r="AD96" s="12">
        <f t="shared" si="25"/>
        <v>103.167883</v>
      </c>
      <c r="AF96" s="1" t="s">
        <v>114</v>
      </c>
      <c r="AG96" s="12">
        <f t="shared" si="22"/>
        <v>123.79427822752768</v>
      </c>
      <c r="AI96" s="12">
        <f t="shared" si="19"/>
        <v>102.53319876472594</v>
      </c>
    </row>
    <row r="97" spans="1:35" ht="15.75">
      <c r="A97" s="7">
        <f t="shared" si="21"/>
        <v>0.39583333333333315</v>
      </c>
      <c r="B97" s="7">
        <v>60.396865</v>
      </c>
      <c r="C97" s="7">
        <f t="shared" si="17"/>
        <v>56.96005956704752</v>
      </c>
      <c r="D97" s="7">
        <f t="shared" si="23"/>
        <v>11.811631583971652</v>
      </c>
      <c r="U97" s="22">
        <f t="shared" si="20"/>
        <v>57.11868329514558</v>
      </c>
      <c r="AB97" s="1">
        <f t="shared" si="24"/>
        <v>0.3125000000000001</v>
      </c>
      <c r="AC97" s="1" t="s">
        <v>115</v>
      </c>
      <c r="AD97" s="12">
        <f t="shared" si="25"/>
        <v>106.23525</v>
      </c>
      <c r="AF97" s="1" t="s">
        <v>115</v>
      </c>
      <c r="AG97" s="12">
        <f t="shared" si="22"/>
        <v>119.3315887964353</v>
      </c>
      <c r="AI97" s="12">
        <f t="shared" si="19"/>
        <v>98.28440118416447</v>
      </c>
    </row>
    <row r="98" spans="1:35" ht="15.75">
      <c r="A98" s="7">
        <f t="shared" si="21"/>
        <v>0.3999999999999998</v>
      </c>
      <c r="B98" s="7">
        <v>62.32457</v>
      </c>
      <c r="C98" s="7">
        <f aca="true" t="shared" si="26" ref="C98:C121">G$5+G$6*SIN(F$4*A98+G$16)+G$7*SIN(2*F$4*A98+G$17)+G$8*SIN(3*F$4*A98+G$18)+G$9*SIN(4*F$4*A98+G$19)+G$10*SIN(5*F$4*A98+G$20)+G$11*SIN(6*F$4*A98+G$21)+G$12*SIN(7*F$4*A98+G$22)+G$13*SIN(8*F$4*A98+G$23)+G$14*SIN(9*F$4*A98+G$24)+G$15*SIN(10*F$4*A98+G$25)</f>
        <v>61.75588458346454</v>
      </c>
      <c r="D98" s="7">
        <f t="shared" si="23"/>
        <v>0.3234031029801084</v>
      </c>
      <c r="U98" s="22">
        <f t="shared" si="20"/>
        <v>60.758866990675365</v>
      </c>
      <c r="AB98" s="1">
        <f t="shared" si="24"/>
        <v>0.31666666666666676</v>
      </c>
      <c r="AC98" s="1" t="s">
        <v>116</v>
      </c>
      <c r="AD98" s="12">
        <f t="shared" si="25"/>
        <v>102.11547</v>
      </c>
      <c r="AF98" s="1" t="s">
        <v>116</v>
      </c>
      <c r="AG98" s="12">
        <f t="shared" si="22"/>
        <v>115.39367801057747</v>
      </c>
      <c r="AI98" s="12">
        <f aca="true" t="shared" si="27" ref="AI98:AI129">A_0*AG98+A_1*AG99+A_2*AG100+B_1*AI99+B_2*AI100</f>
        <v>93.89137342274927</v>
      </c>
    </row>
    <row r="99" spans="1:35" ht="15.75">
      <c r="A99" s="7">
        <f t="shared" si="21"/>
        <v>0.40416666666666645</v>
      </c>
      <c r="B99" s="7">
        <v>70.300645</v>
      </c>
      <c r="C99" s="7">
        <f t="shared" si="26"/>
        <v>66.58321503434146</v>
      </c>
      <c r="D99" s="7">
        <f t="shared" si="23"/>
        <v>13.819285549576046</v>
      </c>
      <c r="U99" s="22">
        <f t="shared" si="20"/>
        <v>64.62296988036218</v>
      </c>
      <c r="AB99" s="1">
        <f t="shared" si="24"/>
        <v>0.3208333333333334</v>
      </c>
      <c r="AC99" s="1" t="s">
        <v>117</v>
      </c>
      <c r="AD99" s="12">
        <f t="shared" si="25"/>
        <v>95.717892</v>
      </c>
      <c r="AF99" s="1" t="s">
        <v>117</v>
      </c>
      <c r="AG99" s="12">
        <f t="shared" si="22"/>
        <v>111.87851072837769</v>
      </c>
      <c r="AI99" s="12">
        <f t="shared" si="27"/>
        <v>89.32532565530195</v>
      </c>
    </row>
    <row r="100" spans="1:35" ht="15.75">
      <c r="A100" s="7">
        <f t="shared" si="21"/>
        <v>0.4083333333333331</v>
      </c>
      <c r="B100" s="7">
        <v>61.097721</v>
      </c>
      <c r="C100" s="7">
        <f t="shared" si="26"/>
        <v>71.28286203628521</v>
      </c>
      <c r="D100" s="7">
        <f t="shared" si="23"/>
        <v>103.73709792902095</v>
      </c>
      <c r="U100" s="22">
        <f t="shared" si="20"/>
        <v>68.61814197312837</v>
      </c>
      <c r="AB100" s="1">
        <f t="shared" si="24"/>
        <v>0.32500000000000007</v>
      </c>
      <c r="AC100" s="1" t="s">
        <v>118</v>
      </c>
      <c r="AD100" s="12">
        <f t="shared" si="25"/>
        <v>90.108847</v>
      </c>
      <c r="AF100" s="1" t="s">
        <v>118</v>
      </c>
      <c r="AG100" s="12">
        <f aca="true" t="shared" si="28" ref="AG100:AG131">A_0*AD100+A_1*AD99+A_2*AD98+B_1*AG99+B_2*AG98</f>
        <v>108.53489989988358</v>
      </c>
      <c r="AI100" s="12">
        <f t="shared" si="27"/>
        <v>84.59076204336712</v>
      </c>
    </row>
    <row r="101" spans="1:35" ht="15.75">
      <c r="A101" s="7">
        <f t="shared" si="21"/>
        <v>0.41249999999999976</v>
      </c>
      <c r="B101" s="7">
        <v>79.765803</v>
      </c>
      <c r="C101" s="7">
        <f t="shared" si="26"/>
        <v>75.73796944487738</v>
      </c>
      <c r="D101" s="7">
        <f t="shared" si="23"/>
        <v>16.223443147771775</v>
      </c>
      <c r="U101" s="22">
        <f t="shared" si="20"/>
        <v>72.65761963206387</v>
      </c>
      <c r="AB101" s="1">
        <f t="shared" si="24"/>
        <v>0.3291666666666667</v>
      </c>
      <c r="AC101" s="1" t="s">
        <v>119</v>
      </c>
      <c r="AD101" s="12">
        <f t="shared" si="25"/>
        <v>88.004661</v>
      </c>
      <c r="AF101" s="1" t="s">
        <v>119</v>
      </c>
      <c r="AG101" s="12">
        <f t="shared" si="28"/>
        <v>105.21933544133019</v>
      </c>
      <c r="AI101" s="12">
        <f t="shared" si="27"/>
        <v>79.7245026382147</v>
      </c>
    </row>
    <row r="102" spans="1:35" ht="15.75">
      <c r="A102" s="7">
        <f t="shared" si="21"/>
        <v>0.4166666666666664</v>
      </c>
      <c r="B102" s="7">
        <v>75.471709</v>
      </c>
      <c r="C102" s="7">
        <f t="shared" si="26"/>
        <v>79.87854405084086</v>
      </c>
      <c r="D102" s="7">
        <f t="shared" si="23"/>
        <v>19.420195165319516</v>
      </c>
      <c r="U102" s="22">
        <f t="shared" si="20"/>
        <v>76.65652758111534</v>
      </c>
      <c r="AB102" s="1">
        <f t="shared" si="24"/>
        <v>0.33333333333333337</v>
      </c>
      <c r="AC102" s="1" t="s">
        <v>120</v>
      </c>
      <c r="AD102" s="12">
        <f t="shared" si="25"/>
        <v>77.224704</v>
      </c>
      <c r="AF102" s="1" t="s">
        <v>120</v>
      </c>
      <c r="AG102" s="12">
        <f t="shared" si="28"/>
        <v>101.81840869676373</v>
      </c>
      <c r="AI102" s="12">
        <f t="shared" si="27"/>
        <v>74.79358891632178</v>
      </c>
    </row>
    <row r="103" spans="1:35" ht="15.75">
      <c r="A103" s="7">
        <f t="shared" si="21"/>
        <v>0.42083333333333306</v>
      </c>
      <c r="B103" s="7">
        <v>86.339922</v>
      </c>
      <c r="C103" s="7">
        <f t="shared" si="26"/>
        <v>83.67874111613732</v>
      </c>
      <c r="D103" s="7">
        <f t="shared" si="23"/>
        <v>7.081883696636178</v>
      </c>
      <c r="U103" s="22">
        <f t="shared" si="20"/>
        <v>80.5356865031752</v>
      </c>
      <c r="AB103" s="1">
        <f t="shared" si="24"/>
        <v>0.3375</v>
      </c>
      <c r="AC103" s="1" t="s">
        <v>121</v>
      </c>
      <c r="AD103" s="12">
        <f t="shared" si="25"/>
        <v>71.177676</v>
      </c>
      <c r="AF103" s="1" t="s">
        <v>121</v>
      </c>
      <c r="AG103" s="12">
        <f t="shared" si="28"/>
        <v>98.12837915837656</v>
      </c>
      <c r="AI103" s="12">
        <f t="shared" si="27"/>
        <v>69.8913612215399</v>
      </c>
    </row>
    <row r="104" spans="1:35" ht="15.75">
      <c r="A104" s="7">
        <f t="shared" si="21"/>
        <v>0.4249999999999997</v>
      </c>
      <c r="B104" s="7">
        <v>88.881448</v>
      </c>
      <c r="C104" s="7">
        <f t="shared" si="26"/>
        <v>87.14737152788952</v>
      </c>
      <c r="D104" s="7">
        <f t="shared" si="23"/>
        <v>3.0070212111271544</v>
      </c>
      <c r="U104" s="22">
        <f t="shared" si="20"/>
        <v>84.22820969437016</v>
      </c>
      <c r="AB104" s="1">
        <f t="shared" si="24"/>
        <v>0.3416666666666667</v>
      </c>
      <c r="AC104" s="1" t="s">
        <v>122</v>
      </c>
      <c r="AD104" s="12">
        <f t="shared" si="25"/>
        <v>69.42398</v>
      </c>
      <c r="AF104" s="1" t="s">
        <v>122</v>
      </c>
      <c r="AG104" s="12">
        <f t="shared" si="28"/>
        <v>94.09742915719931</v>
      </c>
      <c r="AI104" s="12">
        <f t="shared" si="27"/>
        <v>65.12964442984713</v>
      </c>
    </row>
    <row r="105" spans="1:35" ht="15.75">
      <c r="A105" s="7">
        <f t="shared" si="21"/>
        <v>0.42916666666666636</v>
      </c>
      <c r="B105" s="7">
        <v>90.02053</v>
      </c>
      <c r="C105" s="7">
        <f t="shared" si="26"/>
        <v>90.3135109735591</v>
      </c>
      <c r="D105" s="7">
        <f t="shared" si="23"/>
        <v>0.08583785086764431</v>
      </c>
      <c r="U105" s="22">
        <f t="shared" si="20"/>
        <v>87.68436124149326</v>
      </c>
      <c r="AB105" s="1">
        <f t="shared" si="24"/>
        <v>0.3458333333333333</v>
      </c>
      <c r="AC105" s="1" t="s">
        <v>123</v>
      </c>
      <c r="AD105" s="12">
        <f t="shared" si="25"/>
        <v>58.818794</v>
      </c>
      <c r="AF105" s="1" t="s">
        <v>123</v>
      </c>
      <c r="AG105" s="12">
        <f t="shared" si="28"/>
        <v>89.77300591345752</v>
      </c>
      <c r="AI105" s="12">
        <f t="shared" si="27"/>
        <v>60.63238278633272</v>
      </c>
    </row>
    <row r="106" spans="1:35" ht="15.75">
      <c r="A106" s="7">
        <f t="shared" si="21"/>
        <v>0.433333333333333</v>
      </c>
      <c r="B106" s="7">
        <v>92.475144</v>
      </c>
      <c r="C106" s="7">
        <f t="shared" si="26"/>
        <v>93.21022379988838</v>
      </c>
      <c r="D106" s="7">
        <f t="shared" si="23"/>
        <v>0.5403423122039438</v>
      </c>
      <c r="U106" s="22">
        <f t="shared" si="20"/>
        <v>90.87236883974678</v>
      </c>
      <c r="AB106" s="1">
        <f t="shared" si="24"/>
        <v>0.35</v>
      </c>
      <c r="AC106" s="1" t="s">
        <v>124</v>
      </c>
      <c r="AD106" s="12">
        <f t="shared" si="25"/>
        <v>51.983326</v>
      </c>
      <c r="AF106" s="1" t="s">
        <v>124</v>
      </c>
      <c r="AG106" s="12">
        <f t="shared" si="28"/>
        <v>85.06701538393202</v>
      </c>
      <c r="AI106" s="12">
        <f t="shared" si="27"/>
        <v>56.52987470868441</v>
      </c>
    </row>
    <row r="107" spans="1:35" ht="15.75">
      <c r="A107" s="7">
        <f t="shared" si="21"/>
        <v>0.43749999999999967</v>
      </c>
      <c r="B107" s="7">
        <v>94.403184</v>
      </c>
      <c r="C107" s="7">
        <f t="shared" si="26"/>
        <v>95.8599723042848</v>
      </c>
      <c r="D107" s="7">
        <f t="shared" si="23"/>
        <v>2.1222321635009815</v>
      </c>
      <c r="U107" s="22">
        <f t="shared" si="20"/>
        <v>93.77387400188078</v>
      </c>
      <c r="AB107" s="1">
        <f t="shared" si="24"/>
        <v>0.35416666666666663</v>
      </c>
      <c r="AC107" s="1" t="s">
        <v>125</v>
      </c>
      <c r="AD107" s="12">
        <f t="shared" si="25"/>
        <v>47.425443</v>
      </c>
      <c r="AF107" s="1" t="s">
        <v>125</v>
      </c>
      <c r="AG107" s="12">
        <f t="shared" si="28"/>
        <v>79.95410742460933</v>
      </c>
      <c r="AI107" s="12">
        <f t="shared" si="27"/>
        <v>52.94766178230513</v>
      </c>
    </row>
    <row r="108" spans="1:35" ht="15.75">
      <c r="A108" s="7">
        <f t="shared" si="21"/>
        <v>0.4416666666666663</v>
      </c>
      <c r="B108" s="7">
        <v>103.868464</v>
      </c>
      <c r="C108" s="7">
        <f t="shared" si="26"/>
        <v>98.26508341472146</v>
      </c>
      <c r="D108" s="7">
        <f t="shared" si="23"/>
        <v>31.39787398347651</v>
      </c>
      <c r="U108" s="22">
        <f t="shared" si="20"/>
        <v>96.3804352094339</v>
      </c>
      <c r="AB108" s="1">
        <f t="shared" si="24"/>
        <v>0.3583333333333333</v>
      </c>
      <c r="AC108" s="1" t="s">
        <v>126</v>
      </c>
      <c r="AD108" s="12">
        <f t="shared" si="25"/>
        <v>49.440762</v>
      </c>
      <c r="AF108" s="1" t="s">
        <v>126</v>
      </c>
      <c r="AG108" s="12">
        <f t="shared" si="28"/>
        <v>74.6527742956765</v>
      </c>
      <c r="AI108" s="12">
        <f t="shared" si="27"/>
        <v>49.995686462046955</v>
      </c>
    </row>
    <row r="109" spans="1:35" ht="15.75">
      <c r="A109" s="7">
        <f t="shared" si="21"/>
        <v>0.44583333333333297</v>
      </c>
      <c r="B109" s="7">
        <v>91.511016</v>
      </c>
      <c r="C109" s="7">
        <f t="shared" si="26"/>
        <v>100.40567060478185</v>
      </c>
      <c r="D109" s="7">
        <f t="shared" si="23"/>
        <v>79.11488053836695</v>
      </c>
      <c r="U109" s="22">
        <f t="shared" si="20"/>
        <v>98.69402122870001</v>
      </c>
      <c r="AB109" s="1">
        <f t="shared" si="24"/>
        <v>0.36249999999999993</v>
      </c>
      <c r="AC109" s="1" t="s">
        <v>127</v>
      </c>
      <c r="AD109" s="12">
        <f t="shared" si="25"/>
        <v>35.768851</v>
      </c>
      <c r="AF109" s="1" t="s">
        <v>127</v>
      </c>
      <c r="AG109" s="12">
        <f t="shared" si="28"/>
        <v>69.32116319724776</v>
      </c>
      <c r="AI109" s="12">
        <f t="shared" si="27"/>
        <v>47.76402531884352</v>
      </c>
    </row>
    <row r="110" spans="1:35" ht="15.75">
      <c r="A110" s="7">
        <f t="shared" si="21"/>
        <v>0.4499999999999996</v>
      </c>
      <c r="B110" s="7">
        <v>105.70944</v>
      </c>
      <c r="C110" s="7">
        <f t="shared" si="26"/>
        <v>102.24582390261119</v>
      </c>
      <c r="D110" s="7">
        <f t="shared" si="23"/>
        <v>11.996636470090877</v>
      </c>
      <c r="U110" s="22">
        <f t="shared" si="20"/>
        <v>100.72406411736584</v>
      </c>
      <c r="AB110" s="1">
        <f t="shared" si="24"/>
        <v>0.3666666666666666</v>
      </c>
      <c r="AC110" s="1" t="s">
        <v>128</v>
      </c>
      <c r="AD110" s="12">
        <f t="shared" si="25"/>
        <v>42.605051</v>
      </c>
      <c r="AF110" s="1" t="s">
        <v>128</v>
      </c>
      <c r="AG110" s="12">
        <f t="shared" si="28"/>
        <v>64.0090857508873</v>
      </c>
      <c r="AI110" s="12">
        <f t="shared" si="27"/>
        <v>46.31866757693402</v>
      </c>
    </row>
    <row r="111" spans="1:35" ht="15.75">
      <c r="A111" s="7">
        <f t="shared" si="21"/>
        <v>0.4541666666666663</v>
      </c>
      <c r="B111" s="7">
        <v>105.621276</v>
      </c>
      <c r="C111" s="7">
        <f t="shared" si="26"/>
        <v>103.74700742314556</v>
      </c>
      <c r="D111" s="7">
        <f t="shared" si="23"/>
        <v>3.512882698183943</v>
      </c>
      <c r="U111" s="22">
        <f t="shared" si="20"/>
        <v>102.48311175917036</v>
      </c>
      <c r="AB111" s="1">
        <f t="shared" si="24"/>
        <v>0.37083333333333324</v>
      </c>
      <c r="AC111" s="1" t="s">
        <v>129</v>
      </c>
      <c r="AD111" s="12">
        <f t="shared" si="25"/>
        <v>35.593072</v>
      </c>
      <c r="AF111" s="1" t="s">
        <v>129</v>
      </c>
      <c r="AG111" s="12">
        <f t="shared" si="28"/>
        <v>58.91385731726039</v>
      </c>
      <c r="AI111" s="12">
        <f t="shared" si="27"/>
        <v>45.69472782643092</v>
      </c>
    </row>
    <row r="112" spans="1:35" ht="15.75">
      <c r="A112" s="7">
        <f t="shared" si="21"/>
        <v>0.4583333333333329</v>
      </c>
      <c r="B112" s="7">
        <v>104.219198</v>
      </c>
      <c r="C112" s="7">
        <f t="shared" si="26"/>
        <v>104.88585693767315</v>
      </c>
      <c r="D112" s="7">
        <f t="shared" si="23"/>
        <v>0.4444341391794902</v>
      </c>
      <c r="U112" s="22">
        <f t="shared" si="20"/>
        <v>103.99003924840997</v>
      </c>
      <c r="AB112" s="1">
        <f t="shared" si="24"/>
        <v>0.3749999999999999</v>
      </c>
      <c r="AC112" s="1" t="s">
        <v>130</v>
      </c>
      <c r="AD112" s="12">
        <f t="shared" si="25"/>
        <v>39.712364</v>
      </c>
      <c r="AF112" s="1" t="s">
        <v>130</v>
      </c>
      <c r="AG112" s="12">
        <f t="shared" si="28"/>
        <v>54.21589847786663</v>
      </c>
      <c r="AI112" s="12">
        <f t="shared" si="27"/>
        <v>45.892689477745684</v>
      </c>
    </row>
    <row r="113" spans="1:35" ht="15.75">
      <c r="A113" s="7">
        <f t="shared" si="21"/>
        <v>0.4624999999999996</v>
      </c>
      <c r="B113" s="7">
        <v>106.674116</v>
      </c>
      <c r="C113" s="7">
        <f t="shared" si="26"/>
        <v>105.67236419233235</v>
      </c>
      <c r="D113" s="7">
        <f t="shared" si="23"/>
        <v>1.003506684165395</v>
      </c>
      <c r="U113" s="22">
        <f t="shared" si="20"/>
        <v>105.27372262102062</v>
      </c>
      <c r="AB113" s="1">
        <f t="shared" si="24"/>
        <v>0.37916666666666654</v>
      </c>
      <c r="AC113" s="1" t="s">
        <v>131</v>
      </c>
      <c r="AD113" s="12">
        <f t="shared" si="25"/>
        <v>40.239028</v>
      </c>
      <c r="AF113" s="1" t="s">
        <v>131</v>
      </c>
      <c r="AG113" s="12">
        <f t="shared" si="28"/>
        <v>50.086185587353526</v>
      </c>
      <c r="AI113" s="12">
        <f t="shared" si="27"/>
        <v>46.877987206541704</v>
      </c>
    </row>
    <row r="114" spans="1:35" ht="15.75">
      <c r="A114" s="7">
        <f t="shared" si="21"/>
        <v>0.46666666666666623</v>
      </c>
      <c r="B114" s="7">
        <v>106.585617</v>
      </c>
      <c r="C114" s="7">
        <f t="shared" si="26"/>
        <v>106.16408486279583</v>
      </c>
      <c r="D114" s="7">
        <f t="shared" si="23"/>
        <v>0.1776893426959128</v>
      </c>
      <c r="U114" s="22">
        <f t="shared" si="20"/>
        <v>106.37033256795844</v>
      </c>
      <c r="AB114" s="1">
        <f t="shared" si="24"/>
        <v>0.3833333333333332</v>
      </c>
      <c r="AC114" s="1" t="s">
        <v>132</v>
      </c>
      <c r="AD114" s="12">
        <f t="shared" si="25"/>
        <v>50.05434</v>
      </c>
      <c r="AF114" s="1" t="s">
        <v>132</v>
      </c>
      <c r="AG114" s="12">
        <f t="shared" si="28"/>
        <v>46.799551283800724</v>
      </c>
      <c r="AI114" s="12">
        <f t="shared" si="27"/>
        <v>48.584703400888074</v>
      </c>
    </row>
    <row r="115" spans="1:35" ht="15.75">
      <c r="A115" s="7">
        <f t="shared" si="21"/>
        <v>0.4708333333333329</v>
      </c>
      <c r="B115" s="7">
        <v>110.266774</v>
      </c>
      <c r="C115" s="7">
        <f t="shared" si="26"/>
        <v>106.47264633001232</v>
      </c>
      <c r="D115" s="7">
        <f t="shared" si="23"/>
        <v>14.395404776166094</v>
      </c>
      <c r="U115" s="22">
        <f t="shared" si="20"/>
        <v>107.32083730252343</v>
      </c>
      <c r="AB115" s="1">
        <f t="shared" si="24"/>
        <v>0.38749999999999984</v>
      </c>
      <c r="AC115" s="1" t="s">
        <v>133</v>
      </c>
      <c r="AD115" s="12">
        <f t="shared" si="25"/>
        <v>49.177674</v>
      </c>
      <c r="AF115" s="1" t="s">
        <v>133</v>
      </c>
      <c r="AG115" s="12">
        <f t="shared" si="28"/>
        <v>44.5592565304849</v>
      </c>
      <c r="AI115" s="12">
        <f t="shared" si="27"/>
        <v>50.92611694921382</v>
      </c>
    </row>
    <row r="116" spans="1:35" ht="15.75">
      <c r="A116" s="7">
        <f t="shared" si="21"/>
        <v>0.47499999999999953</v>
      </c>
      <c r="B116" s="7">
        <v>100.801861</v>
      </c>
      <c r="C116" s="7">
        <f t="shared" si="26"/>
        <v>106.76036785217401</v>
      </c>
      <c r="D116" s="7">
        <f t="shared" si="23"/>
        <v>35.503803907404645</v>
      </c>
      <c r="U116" s="22">
        <f t="shared" si="20"/>
        <v>108.16960857455229</v>
      </c>
      <c r="AB116" s="1">
        <f t="shared" si="24"/>
        <v>0.3916666666666665</v>
      </c>
      <c r="AC116" s="1" t="s">
        <v>134</v>
      </c>
      <c r="AD116" s="12">
        <f t="shared" si="25"/>
        <v>50.142473</v>
      </c>
      <c r="AF116" s="1" t="s">
        <v>134</v>
      </c>
      <c r="AG116" s="12">
        <f t="shared" si="28"/>
        <v>43.29968020869127</v>
      </c>
      <c r="AI116" s="12">
        <f t="shared" si="27"/>
        <v>53.80530803686031</v>
      </c>
    </row>
    <row r="117" spans="1:35" ht="15.75">
      <c r="A117" s="7">
        <f t="shared" si="21"/>
        <v>0.4791666666666662</v>
      </c>
      <c r="B117" s="7">
        <v>108.864879</v>
      </c>
      <c r="C117" s="7">
        <f t="shared" si="26"/>
        <v>107.22693006225757</v>
      </c>
      <c r="D117" s="7">
        <f t="shared" si="23"/>
        <v>2.6828767226515757</v>
      </c>
      <c r="U117" s="22">
        <f t="shared" si="20"/>
        <v>108.95817838061265</v>
      </c>
      <c r="AB117" s="1">
        <f t="shared" si="24"/>
        <v>0.39583333333333315</v>
      </c>
      <c r="AC117" s="1" t="s">
        <v>135</v>
      </c>
      <c r="AD117" s="12">
        <f t="shared" si="25"/>
        <v>60.396865</v>
      </c>
      <c r="AF117" s="1" t="s">
        <v>135</v>
      </c>
      <c r="AG117" s="12">
        <f t="shared" si="28"/>
        <v>42.95197237567473</v>
      </c>
      <c r="AI117" s="12">
        <f t="shared" si="27"/>
        <v>57.11868329514558</v>
      </c>
    </row>
    <row r="118" spans="1:35" ht="15.75">
      <c r="A118" s="7">
        <f t="shared" si="21"/>
        <v>0.48333333333333284</v>
      </c>
      <c r="B118" s="7">
        <v>105.62152</v>
      </c>
      <c r="C118" s="7">
        <f t="shared" si="26"/>
        <v>108.08827758901641</v>
      </c>
      <c r="D118" s="7">
        <f t="shared" si="23"/>
        <v>6.084893002970053</v>
      </c>
      <c r="U118" s="22">
        <f t="shared" si="20"/>
        <v>109.7172601438202</v>
      </c>
      <c r="AB118" s="1">
        <f aca="true" t="shared" si="29" ref="AB118:AB141">A98</f>
        <v>0.3999999999999998</v>
      </c>
      <c r="AC118" s="1" t="s">
        <v>136</v>
      </c>
      <c r="AD118" s="12">
        <f aca="true" t="shared" si="30" ref="AD118:AD141">B98</f>
        <v>62.32457</v>
      </c>
      <c r="AF118" s="1" t="s">
        <v>136</v>
      </c>
      <c r="AG118" s="12">
        <f t="shared" si="28"/>
        <v>43.58914254146967</v>
      </c>
      <c r="AI118" s="12">
        <f t="shared" si="27"/>
        <v>60.758866990675365</v>
      </c>
    </row>
    <row r="119" spans="1:35" ht="15.75">
      <c r="A119" s="7">
        <f t="shared" si="21"/>
        <v>0.4874999999999995</v>
      </c>
      <c r="B119" s="7">
        <v>107.813137</v>
      </c>
      <c r="C119" s="7">
        <f t="shared" si="26"/>
        <v>109.55178806314099</v>
      </c>
      <c r="D119" s="7">
        <f t="shared" si="23"/>
        <v>3.0229075193613015</v>
      </c>
      <c r="U119" s="22">
        <f t="shared" si="20"/>
        <v>110.46396349924838</v>
      </c>
      <c r="AB119" s="1">
        <f t="shared" si="29"/>
        <v>0.40416666666666645</v>
      </c>
      <c r="AC119" s="1" t="s">
        <v>137</v>
      </c>
      <c r="AD119" s="12">
        <f t="shared" si="30"/>
        <v>70.300645</v>
      </c>
      <c r="AF119" s="1" t="s">
        <v>137</v>
      </c>
      <c r="AG119" s="12">
        <f t="shared" si="28"/>
        <v>45.1866419603414</v>
      </c>
      <c r="AI119" s="12">
        <f t="shared" si="27"/>
        <v>64.62296988036218</v>
      </c>
    </row>
    <row r="120" spans="1:35" ht="15.75">
      <c r="A120" s="7">
        <f t="shared" si="21"/>
        <v>0.49166666666666614</v>
      </c>
      <c r="B120" s="7">
        <v>110.354847</v>
      </c>
      <c r="C120" s="7">
        <f t="shared" si="26"/>
        <v>111.7927391072661</v>
      </c>
      <c r="D120" s="7">
        <f t="shared" si="23"/>
        <v>2.0675337121381294</v>
      </c>
      <c r="U120" s="22">
        <f t="shared" si="20"/>
        <v>111.20248816185173</v>
      </c>
      <c r="AB120" s="1">
        <f t="shared" si="29"/>
        <v>0.4083333333333331</v>
      </c>
      <c r="AC120" s="1" t="s">
        <v>138</v>
      </c>
      <c r="AD120" s="12">
        <f t="shared" si="30"/>
        <v>61.097721</v>
      </c>
      <c r="AF120" s="1" t="s">
        <v>138</v>
      </c>
      <c r="AG120" s="12">
        <f t="shared" si="28"/>
        <v>47.481113087667254</v>
      </c>
      <c r="AI120" s="12">
        <f t="shared" si="27"/>
        <v>68.61814197312837</v>
      </c>
    </row>
    <row r="121" spans="1:35" ht="15.75">
      <c r="A121" s="7">
        <f t="shared" si="21"/>
        <v>0.4958333333333328</v>
      </c>
      <c r="B121" s="7">
        <v>116.752211</v>
      </c>
      <c r="C121" s="7">
        <f t="shared" si="26"/>
        <v>114.93697602156873</v>
      </c>
      <c r="D121" s="7">
        <f t="shared" si="23"/>
        <v>3.2950780269204007</v>
      </c>
      <c r="U121" s="22">
        <f t="shared" si="20"/>
        <v>111.92790515251376</v>
      </c>
      <c r="AB121" s="1">
        <f t="shared" si="29"/>
        <v>0.41249999999999976</v>
      </c>
      <c r="AC121" s="1" t="s">
        <v>139</v>
      </c>
      <c r="AD121" s="12">
        <f t="shared" si="30"/>
        <v>79.765803</v>
      </c>
      <c r="AF121" s="1" t="s">
        <v>139</v>
      </c>
      <c r="AG121" s="12">
        <f t="shared" si="28"/>
        <v>50.24429564804558</v>
      </c>
      <c r="AI121" s="12">
        <f t="shared" si="27"/>
        <v>72.65761963206387</v>
      </c>
    </row>
    <row r="122" spans="21:35" ht="15.75">
      <c r="U122" s="22"/>
      <c r="AB122" s="1">
        <f t="shared" si="29"/>
        <v>0.4166666666666664</v>
      </c>
      <c r="AC122" s="1" t="s">
        <v>140</v>
      </c>
      <c r="AD122" s="12">
        <f t="shared" si="30"/>
        <v>75.471709</v>
      </c>
      <c r="AF122" s="1" t="s">
        <v>140</v>
      </c>
      <c r="AG122" s="12">
        <f t="shared" si="28"/>
        <v>53.5143310799743</v>
      </c>
      <c r="AI122" s="12">
        <f t="shared" si="27"/>
        <v>76.65652758111534</v>
      </c>
    </row>
    <row r="123" spans="21:35" ht="15.75">
      <c r="U123" s="22"/>
      <c r="AB123" s="1">
        <f t="shared" si="29"/>
        <v>0.42083333333333306</v>
      </c>
      <c r="AC123" s="1" t="s">
        <v>141</v>
      </c>
      <c r="AD123" s="12">
        <f t="shared" si="30"/>
        <v>86.339922</v>
      </c>
      <c r="AF123" s="1" t="s">
        <v>141</v>
      </c>
      <c r="AG123" s="12">
        <f t="shared" si="28"/>
        <v>57.24735626473431</v>
      </c>
      <c r="AI123" s="12">
        <f t="shared" si="27"/>
        <v>80.5356865031752</v>
      </c>
    </row>
    <row r="124" spans="21:35" ht="15.75">
      <c r="U124" s="22"/>
      <c r="AB124" s="1">
        <f t="shared" si="29"/>
        <v>0.4249999999999997</v>
      </c>
      <c r="AC124" s="1" t="s">
        <v>142</v>
      </c>
      <c r="AD124" s="12">
        <f t="shared" si="30"/>
        <v>88.881448</v>
      </c>
      <c r="AF124" s="1" t="s">
        <v>142</v>
      </c>
      <c r="AG124" s="12">
        <f t="shared" si="28"/>
        <v>61.37280651174533</v>
      </c>
      <c r="AI124" s="12">
        <f t="shared" si="27"/>
        <v>84.22820969437016</v>
      </c>
    </row>
    <row r="125" spans="21:35" ht="15.75">
      <c r="U125" s="22"/>
      <c r="AB125" s="1">
        <f t="shared" si="29"/>
        <v>0.42916666666666636</v>
      </c>
      <c r="AC125" s="1" t="s">
        <v>143</v>
      </c>
      <c r="AD125" s="12">
        <f t="shared" si="30"/>
        <v>90.02053</v>
      </c>
      <c r="AF125" s="1" t="s">
        <v>143</v>
      </c>
      <c r="AG125" s="12">
        <f t="shared" si="28"/>
        <v>65.77812305923248</v>
      </c>
      <c r="AI125" s="12">
        <f t="shared" si="27"/>
        <v>87.68436124149326</v>
      </c>
    </row>
    <row r="126" spans="21:35" ht="15.75">
      <c r="U126" s="22"/>
      <c r="AB126" s="1">
        <f t="shared" si="29"/>
        <v>0.433333333333333</v>
      </c>
      <c r="AC126" s="1" t="s">
        <v>144</v>
      </c>
      <c r="AD126" s="12">
        <f t="shared" si="30"/>
        <v>92.475144</v>
      </c>
      <c r="AF126" s="1" t="s">
        <v>144</v>
      </c>
      <c r="AG126" s="12">
        <f t="shared" si="28"/>
        <v>70.22925748261827</v>
      </c>
      <c r="AI126" s="12">
        <f t="shared" si="27"/>
        <v>90.87236883974678</v>
      </c>
    </row>
    <row r="127" spans="21:35" ht="15.75">
      <c r="U127" s="22"/>
      <c r="AB127" s="1">
        <f t="shared" si="29"/>
        <v>0.43749999999999967</v>
      </c>
      <c r="AC127" s="1" t="s">
        <v>145</v>
      </c>
      <c r="AD127" s="12">
        <f t="shared" si="30"/>
        <v>94.403184</v>
      </c>
      <c r="AF127" s="1" t="s">
        <v>145</v>
      </c>
      <c r="AG127" s="12">
        <f t="shared" si="28"/>
        <v>74.57171592086833</v>
      </c>
      <c r="AI127" s="12">
        <f t="shared" si="27"/>
        <v>93.77387400188078</v>
      </c>
    </row>
    <row r="128" spans="21:35" ht="15.75">
      <c r="U128" s="22"/>
      <c r="AB128" s="1">
        <f t="shared" si="29"/>
        <v>0.4416666666666663</v>
      </c>
      <c r="AC128" s="1" t="s">
        <v>146</v>
      </c>
      <c r="AD128" s="12">
        <f t="shared" si="30"/>
        <v>103.868464</v>
      </c>
      <c r="AF128" s="1" t="s">
        <v>146</v>
      </c>
      <c r="AG128" s="12">
        <f t="shared" si="28"/>
        <v>78.8162334253942</v>
      </c>
      <c r="AI128" s="12">
        <f t="shared" si="27"/>
        <v>96.3804352094339</v>
      </c>
    </row>
    <row r="129" spans="21:35" ht="15.75">
      <c r="U129" s="22"/>
      <c r="AB129" s="1">
        <f t="shared" si="29"/>
        <v>0.44583333333333297</v>
      </c>
      <c r="AC129" s="1" t="s">
        <v>147</v>
      </c>
      <c r="AD129" s="12">
        <f t="shared" si="30"/>
        <v>91.511016</v>
      </c>
      <c r="AF129" s="1" t="s">
        <v>147</v>
      </c>
      <c r="AG129" s="12">
        <f t="shared" si="28"/>
        <v>82.87192908039444</v>
      </c>
      <c r="AI129" s="12">
        <f t="shared" si="27"/>
        <v>98.69402122870001</v>
      </c>
    </row>
    <row r="130" spans="21:35" ht="15.75">
      <c r="U130" s="22"/>
      <c r="AB130" s="1">
        <f t="shared" si="29"/>
        <v>0.4499999999999996</v>
      </c>
      <c r="AC130" s="1" t="s">
        <v>148</v>
      </c>
      <c r="AD130" s="12">
        <f t="shared" si="30"/>
        <v>105.70944</v>
      </c>
      <c r="AF130" s="1" t="s">
        <v>148</v>
      </c>
      <c r="AG130" s="12">
        <f t="shared" si="28"/>
        <v>86.55029244913788</v>
      </c>
      <c r="AI130" s="12">
        <f aca="true" t="shared" si="31" ref="AI130:AI160">A_0*AG130+A_1*AG131+A_2*AG132+B_1*AI131+B_2*AI132</f>
        <v>100.72406411736584</v>
      </c>
    </row>
    <row r="131" spans="21:35" ht="15.75">
      <c r="U131" s="22"/>
      <c r="AB131" s="1">
        <f t="shared" si="29"/>
        <v>0.4541666666666663</v>
      </c>
      <c r="AC131" s="1" t="s">
        <v>149</v>
      </c>
      <c r="AD131" s="12">
        <f t="shared" si="30"/>
        <v>105.621276</v>
      </c>
      <c r="AF131" s="1" t="s">
        <v>149</v>
      </c>
      <c r="AG131" s="12">
        <f t="shared" si="28"/>
        <v>89.98531439623443</v>
      </c>
      <c r="AI131" s="12">
        <f t="shared" si="31"/>
        <v>102.48311175917036</v>
      </c>
    </row>
    <row r="132" spans="21:35" ht="15.75">
      <c r="U132" s="22"/>
      <c r="AB132" s="1">
        <f t="shared" si="29"/>
        <v>0.4583333333333329</v>
      </c>
      <c r="AC132" s="1" t="s">
        <v>150</v>
      </c>
      <c r="AD132" s="12">
        <f t="shared" si="30"/>
        <v>104.219198</v>
      </c>
      <c r="AF132" s="1" t="s">
        <v>150</v>
      </c>
      <c r="AG132" s="12">
        <f aca="true" t="shared" si="32" ref="AG132:AG162">A_0*AD132+A_1*AD131+A_2*AD130+B_1*AG131+B_2*AG130</f>
        <v>93.23600733971288</v>
      </c>
      <c r="AI132" s="12">
        <f t="shared" si="31"/>
        <v>103.99003924840997</v>
      </c>
    </row>
    <row r="133" spans="28:35" ht="15.75">
      <c r="AB133" s="1">
        <f t="shared" si="29"/>
        <v>0.4624999999999996</v>
      </c>
      <c r="AC133" s="1" t="s">
        <v>151</v>
      </c>
      <c r="AD133" s="12">
        <f t="shared" si="30"/>
        <v>106.674116</v>
      </c>
      <c r="AF133" s="1" t="s">
        <v>151</v>
      </c>
      <c r="AG133" s="12">
        <f t="shared" si="32"/>
        <v>96.1672319756542</v>
      </c>
      <c r="AI133" s="12">
        <f t="shared" si="31"/>
        <v>105.27372262102062</v>
      </c>
    </row>
    <row r="134" spans="28:35" ht="15.75">
      <c r="AB134" s="1">
        <f t="shared" si="29"/>
        <v>0.46666666666666623</v>
      </c>
      <c r="AC134" s="1" t="s">
        <v>152</v>
      </c>
      <c r="AD134" s="12">
        <f t="shared" si="30"/>
        <v>106.585617</v>
      </c>
      <c r="AF134" s="1" t="s">
        <v>152</v>
      </c>
      <c r="AG134" s="12">
        <f t="shared" si="32"/>
        <v>98.7588392575998</v>
      </c>
      <c r="AI134" s="12">
        <f t="shared" si="31"/>
        <v>106.37033256795844</v>
      </c>
    </row>
    <row r="135" spans="28:35" ht="15.75">
      <c r="AB135" s="1">
        <f t="shared" si="29"/>
        <v>0.4708333333333329</v>
      </c>
      <c r="AC135" s="1" t="s">
        <v>153</v>
      </c>
      <c r="AD135" s="12">
        <f t="shared" si="30"/>
        <v>110.266774</v>
      </c>
      <c r="AF135" s="1" t="s">
        <v>153</v>
      </c>
      <c r="AG135" s="12">
        <f t="shared" si="32"/>
        <v>101.05256813673039</v>
      </c>
      <c r="AI135" s="12">
        <f t="shared" si="31"/>
        <v>107.32083730252343</v>
      </c>
    </row>
    <row r="136" spans="28:35" ht="15.75">
      <c r="AB136" s="1">
        <f t="shared" si="29"/>
        <v>0.47499999999999953</v>
      </c>
      <c r="AC136" s="1" t="s">
        <v>154</v>
      </c>
      <c r="AD136" s="12">
        <f t="shared" si="30"/>
        <v>100.801861</v>
      </c>
      <c r="AF136" s="1" t="s">
        <v>154</v>
      </c>
      <c r="AG136" s="12">
        <f t="shared" si="32"/>
        <v>102.97790487812985</v>
      </c>
      <c r="AI136" s="12">
        <f t="shared" si="31"/>
        <v>108.16960857455229</v>
      </c>
    </row>
    <row r="137" spans="28:35" ht="15.75">
      <c r="AB137" s="1">
        <f t="shared" si="29"/>
        <v>0.4791666666666662</v>
      </c>
      <c r="AC137" s="1" t="s">
        <v>155</v>
      </c>
      <c r="AD137" s="12">
        <f t="shared" si="30"/>
        <v>108.864879</v>
      </c>
      <c r="AF137" s="1" t="s">
        <v>155</v>
      </c>
      <c r="AG137" s="12">
        <f t="shared" si="32"/>
        <v>104.43578327070796</v>
      </c>
      <c r="AI137" s="12">
        <f t="shared" si="31"/>
        <v>108.95817838061265</v>
      </c>
    </row>
    <row r="138" spans="28:35" ht="15.75">
      <c r="AB138" s="1">
        <f t="shared" si="29"/>
        <v>0.48333333333333284</v>
      </c>
      <c r="AC138" s="1" t="s">
        <v>156</v>
      </c>
      <c r="AD138" s="12">
        <f t="shared" si="30"/>
        <v>105.62152</v>
      </c>
      <c r="AF138" s="1" t="s">
        <v>156</v>
      </c>
      <c r="AG138" s="12">
        <f t="shared" si="32"/>
        <v>105.5358226439907</v>
      </c>
      <c r="AI138" s="12">
        <f t="shared" si="31"/>
        <v>109.7172601438202</v>
      </c>
    </row>
    <row r="139" spans="28:35" ht="15.75">
      <c r="AB139" s="1">
        <f t="shared" si="29"/>
        <v>0.4874999999999995</v>
      </c>
      <c r="AC139" s="1" t="s">
        <v>157</v>
      </c>
      <c r="AD139" s="12">
        <f t="shared" si="30"/>
        <v>107.813137</v>
      </c>
      <c r="AF139" s="1" t="s">
        <v>157</v>
      </c>
      <c r="AG139" s="12">
        <f t="shared" si="32"/>
        <v>106.37929658219001</v>
      </c>
      <c r="AI139" s="12">
        <f t="shared" si="31"/>
        <v>110.46396349924838</v>
      </c>
    </row>
    <row r="140" spans="28:35" ht="15.75">
      <c r="AB140" s="1">
        <f t="shared" si="29"/>
        <v>0.49166666666666614</v>
      </c>
      <c r="AC140" s="1" t="s">
        <v>158</v>
      </c>
      <c r="AD140" s="12">
        <f t="shared" si="30"/>
        <v>110.354847</v>
      </c>
      <c r="AF140" s="1" t="s">
        <v>158</v>
      </c>
      <c r="AG140" s="12">
        <f t="shared" si="32"/>
        <v>107.04968568170837</v>
      </c>
      <c r="AI140" s="12">
        <f t="shared" si="31"/>
        <v>111.20248816185173</v>
      </c>
    </row>
    <row r="141" spans="28:35" ht="15.75">
      <c r="AB141" s="1">
        <f t="shared" si="29"/>
        <v>0.4958333333333328</v>
      </c>
      <c r="AC141" s="1" t="s">
        <v>159</v>
      </c>
      <c r="AD141" s="12">
        <f t="shared" si="30"/>
        <v>116.752211</v>
      </c>
      <c r="AF141" s="1" t="s">
        <v>159</v>
      </c>
      <c r="AG141" s="12">
        <f t="shared" si="32"/>
        <v>107.75731930193172</v>
      </c>
      <c r="AI141" s="12">
        <f t="shared" si="31"/>
        <v>111.92790515251376</v>
      </c>
    </row>
    <row r="142" spans="28:35" ht="15.75">
      <c r="AB142" s="1">
        <f>AB141+1/240</f>
        <v>0.49999999999999944</v>
      </c>
      <c r="AC142" s="1" t="s">
        <v>32</v>
      </c>
      <c r="AD142" s="13">
        <f aca="true" t="shared" si="33" ref="AD142:AD162">TREND(AD$131:AD$141,$AB$131:$AB$141,$AB142,TRUE)</f>
        <v>111.97690754545455</v>
      </c>
      <c r="AF142" s="1" t="s">
        <v>32</v>
      </c>
      <c r="AG142" s="12">
        <f t="shared" si="32"/>
        <v>108.60112872317168</v>
      </c>
      <c r="AI142" s="12">
        <f t="shared" si="31"/>
        <v>112.63494753780843</v>
      </c>
    </row>
    <row r="143" spans="28:35" ht="15.75">
      <c r="AB143" s="1">
        <f aca="true" t="shared" si="34" ref="AB143:AB162">AB142+1/240</f>
        <v>0.5041666666666661</v>
      </c>
      <c r="AC143" s="1" t="s">
        <v>32</v>
      </c>
      <c r="AD143" s="13">
        <f t="shared" si="33"/>
        <v>112.70676431818183</v>
      </c>
      <c r="AF143" s="1" t="s">
        <v>32</v>
      </c>
      <c r="AG143" s="12">
        <f t="shared" si="32"/>
        <v>109.45631936597847</v>
      </c>
      <c r="AI143" s="12">
        <f t="shared" si="31"/>
        <v>113.32414606484525</v>
      </c>
    </row>
    <row r="144" spans="28:35" ht="15.75">
      <c r="AB144" s="1">
        <f t="shared" si="34"/>
        <v>0.5083333333333327</v>
      </c>
      <c r="AC144" s="1" t="s">
        <v>32</v>
      </c>
      <c r="AD144" s="13">
        <f t="shared" si="33"/>
        <v>113.4366210909091</v>
      </c>
      <c r="AF144" s="1" t="s">
        <v>32</v>
      </c>
      <c r="AG144" s="12">
        <f t="shared" si="32"/>
        <v>110.2335955379777</v>
      </c>
      <c r="AI144" s="12">
        <f t="shared" si="31"/>
        <v>113.99941454130116</v>
      </c>
    </row>
    <row r="145" spans="28:35" ht="15.75">
      <c r="AB145" s="1">
        <f t="shared" si="34"/>
        <v>0.5124999999999994</v>
      </c>
      <c r="AC145" s="1" t="s">
        <v>32</v>
      </c>
      <c r="AD145" s="13">
        <f t="shared" si="33"/>
        <v>114.16647786363637</v>
      </c>
      <c r="AF145" s="1" t="s">
        <v>32</v>
      </c>
      <c r="AG145" s="12">
        <f t="shared" si="32"/>
        <v>110.95426523801802</v>
      </c>
      <c r="AI145" s="12">
        <f t="shared" si="31"/>
        <v>114.66341011267255</v>
      </c>
    </row>
    <row r="146" spans="28:35" ht="15.75">
      <c r="AB146" s="1">
        <f t="shared" si="34"/>
        <v>0.516666666666666</v>
      </c>
      <c r="AC146" s="1" t="s">
        <v>32</v>
      </c>
      <c r="AD146" s="13">
        <f t="shared" si="33"/>
        <v>114.89633463636365</v>
      </c>
      <c r="AF146" s="1" t="s">
        <v>32</v>
      </c>
      <c r="AG146" s="12">
        <f t="shared" si="32"/>
        <v>111.63630221055824</v>
      </c>
      <c r="AI146" s="12">
        <f t="shared" si="31"/>
        <v>115.31616115270496</v>
      </c>
    </row>
    <row r="147" spans="28:35" ht="15.75">
      <c r="AB147" s="1">
        <f t="shared" si="34"/>
        <v>0.5208333333333327</v>
      </c>
      <c r="AC147" s="1" t="s">
        <v>32</v>
      </c>
      <c r="AD147" s="13">
        <f t="shared" si="33"/>
        <v>115.62619140909092</v>
      </c>
      <c r="AF147" s="1" t="s">
        <v>32</v>
      </c>
      <c r="AG147" s="12">
        <f t="shared" si="32"/>
        <v>112.29434689025089</v>
      </c>
      <c r="AI147" s="12">
        <f t="shared" si="31"/>
        <v>115.95537794202086</v>
      </c>
    </row>
    <row r="148" spans="28:35" ht="15.75">
      <c r="AB148" s="1">
        <f t="shared" si="34"/>
        <v>0.5249999999999994</v>
      </c>
      <c r="AC148" s="1" t="s">
        <v>32</v>
      </c>
      <c r="AD148" s="13">
        <f t="shared" si="33"/>
        <v>116.3560481818182</v>
      </c>
      <c r="AF148" s="1" t="s">
        <v>32</v>
      </c>
      <c r="AG148" s="12">
        <f t="shared" si="32"/>
        <v>112.93989748660911</v>
      </c>
      <c r="AI148" s="12">
        <f t="shared" si="31"/>
        <v>116.57682186916627</v>
      </c>
    </row>
    <row r="149" spans="28:35" ht="15.75">
      <c r="AB149" s="1">
        <f t="shared" si="34"/>
        <v>0.529166666666666</v>
      </c>
      <c r="AC149" s="1" t="s">
        <v>32</v>
      </c>
      <c r="AD149" s="13">
        <f t="shared" si="33"/>
        <v>117.08590495454547</v>
      </c>
      <c r="AF149" s="1" t="s">
        <v>32</v>
      </c>
      <c r="AG149" s="12">
        <f t="shared" si="32"/>
        <v>113.58162168163952</v>
      </c>
      <c r="AI149" s="12">
        <f t="shared" si="31"/>
        <v>117.17474308642389</v>
      </c>
    </row>
    <row r="150" spans="28:35" ht="15.75">
      <c r="AB150" s="1">
        <f t="shared" si="34"/>
        <v>0.5333333333333327</v>
      </c>
      <c r="AC150" s="1" t="s">
        <v>32</v>
      </c>
      <c r="AD150" s="13">
        <f t="shared" si="33"/>
        <v>117.81576172727274</v>
      </c>
      <c r="AF150" s="1" t="s">
        <v>32</v>
      </c>
      <c r="AG150" s="12">
        <f t="shared" si="32"/>
        <v>114.22573395439672</v>
      </c>
      <c r="AI150" s="12">
        <f t="shared" si="31"/>
        <v>117.7424055864892</v>
      </c>
    </row>
    <row r="151" spans="28:35" ht="15.75">
      <c r="AB151" s="1">
        <f t="shared" si="34"/>
        <v>0.5374999999999993</v>
      </c>
      <c r="AC151" s="1" t="s">
        <v>32</v>
      </c>
      <c r="AD151" s="13">
        <f t="shared" si="33"/>
        <v>118.54561850000002</v>
      </c>
      <c r="AF151" s="1" t="s">
        <v>32</v>
      </c>
      <c r="AG151" s="12">
        <f t="shared" si="32"/>
        <v>114.8763967465579</v>
      </c>
      <c r="AI151" s="12">
        <f t="shared" si="31"/>
        <v>118.27272559016974</v>
      </c>
    </row>
    <row r="152" spans="28:35" ht="15.75">
      <c r="AB152" s="1">
        <f t="shared" si="34"/>
        <v>0.541666666666666</v>
      </c>
      <c r="AC152" s="1" t="s">
        <v>32</v>
      </c>
      <c r="AD152" s="13">
        <f t="shared" si="33"/>
        <v>119.27547527272729</v>
      </c>
      <c r="AF152" s="1" t="s">
        <v>32</v>
      </c>
      <c r="AG152" s="12">
        <f t="shared" si="32"/>
        <v>115.53611520154583</v>
      </c>
      <c r="AI152" s="12">
        <f t="shared" si="31"/>
        <v>118.7590535208433</v>
      </c>
    </row>
    <row r="153" spans="28:35" ht="15.75">
      <c r="AB153" s="1">
        <f t="shared" si="34"/>
        <v>0.5458333333333326</v>
      </c>
      <c r="AC153" s="1" t="s">
        <v>32</v>
      </c>
      <c r="AD153" s="13">
        <f t="shared" si="33"/>
        <v>120.00533204545457</v>
      </c>
      <c r="AF153" s="1" t="s">
        <v>32</v>
      </c>
      <c r="AG153" s="12">
        <f t="shared" si="32"/>
        <v>116.20610490678928</v>
      </c>
      <c r="AI153" s="12">
        <f t="shared" si="31"/>
        <v>119.19613114352876</v>
      </c>
    </row>
    <row r="154" spans="28:35" ht="15.75">
      <c r="AB154" s="1">
        <f t="shared" si="34"/>
        <v>0.5499999999999993</v>
      </c>
      <c r="AC154" s="1" t="s">
        <v>32</v>
      </c>
      <c r="AD154" s="13">
        <f t="shared" si="33"/>
        <v>120.73518881818184</v>
      </c>
      <c r="AF154" s="1" t="s">
        <v>32</v>
      </c>
      <c r="AG154" s="12">
        <f t="shared" si="32"/>
        <v>116.88661995184334</v>
      </c>
      <c r="AI154" s="12">
        <f t="shared" si="31"/>
        <v>119.58125298454486</v>
      </c>
    </row>
    <row r="155" spans="28:35" ht="15.75">
      <c r="AB155" s="1">
        <f t="shared" si="34"/>
        <v>0.5541666666666659</v>
      </c>
      <c r="AC155" s="1" t="s">
        <v>32</v>
      </c>
      <c r="AD155" s="13">
        <f t="shared" si="33"/>
        <v>121.46504559090911</v>
      </c>
      <c r="AF155" s="1" t="s">
        <v>32</v>
      </c>
      <c r="AG155" s="12">
        <f t="shared" si="32"/>
        <v>117.5772347930787</v>
      </c>
      <c r="AI155" s="12">
        <f t="shared" si="31"/>
        <v>119.91565410120216</v>
      </c>
    </row>
    <row r="156" spans="28:35" ht="15.75">
      <c r="AB156" s="1">
        <f t="shared" si="34"/>
        <v>0.5583333333333326</v>
      </c>
      <c r="AC156" s="1" t="s">
        <v>32</v>
      </c>
      <c r="AD156" s="13">
        <f t="shared" si="33"/>
        <v>122.19490236363637</v>
      </c>
      <c r="AF156" s="1" t="s">
        <v>32</v>
      </c>
      <c r="AG156" s="12">
        <f t="shared" si="32"/>
        <v>118.27707806115217</v>
      </c>
      <c r="AI156" s="12">
        <f t="shared" si="31"/>
        <v>120.20613369258355</v>
      </c>
    </row>
    <row r="157" spans="28:35" ht="15.75">
      <c r="AB157" s="1">
        <f t="shared" si="34"/>
        <v>0.5624999999999992</v>
      </c>
      <c r="AC157" s="1" t="s">
        <v>32</v>
      </c>
      <c r="AD157" s="13">
        <f t="shared" si="33"/>
        <v>122.92475913636365</v>
      </c>
      <c r="AF157" s="1" t="s">
        <v>32</v>
      </c>
      <c r="AG157" s="12">
        <f t="shared" si="32"/>
        <v>118.98501976747978</v>
      </c>
      <c r="AI157" s="12">
        <f t="shared" si="31"/>
        <v>120.46690489392913</v>
      </c>
    </row>
    <row r="158" spans="28:35" ht="15.75">
      <c r="AB158" s="1">
        <f t="shared" si="34"/>
        <v>0.5666666666666659</v>
      </c>
      <c r="AC158" s="1" t="s">
        <v>32</v>
      </c>
      <c r="AD158" s="13">
        <f t="shared" si="33"/>
        <v>123.65461590909092</v>
      </c>
      <c r="AF158" s="1" t="s">
        <v>32</v>
      </c>
      <c r="AG158" s="12">
        <f t="shared" si="32"/>
        <v>119.6998155793595</v>
      </c>
      <c r="AI158" s="12">
        <f t="shared" si="31"/>
        <v>120.7216343108833</v>
      </c>
    </row>
    <row r="159" spans="28:35" ht="15.75">
      <c r="AB159" s="1">
        <f t="shared" si="34"/>
        <v>0.5708333333333325</v>
      </c>
      <c r="AC159" s="1" t="s">
        <v>32</v>
      </c>
      <c r="AD159" s="13">
        <f t="shared" si="33"/>
        <v>124.3844726818182</v>
      </c>
      <c r="AF159" s="1" t="s">
        <v>32</v>
      </c>
      <c r="AG159" s="12">
        <f t="shared" si="32"/>
        <v>120.42021315488391</v>
      </c>
      <c r="AI159" s="12">
        <f t="shared" si="31"/>
        <v>121.00559942189884</v>
      </c>
    </row>
    <row r="160" spans="28:35" ht="15.75">
      <c r="AB160" s="1">
        <f t="shared" si="34"/>
        <v>0.5749999999999992</v>
      </c>
      <c r="AC160" s="1" t="s">
        <v>32</v>
      </c>
      <c r="AD160" s="13">
        <f t="shared" si="33"/>
        <v>125.11432945454547</v>
      </c>
      <c r="AF160" s="1" t="s">
        <v>32</v>
      </c>
      <c r="AG160" s="12">
        <f t="shared" si="32"/>
        <v>121.14502615778557</v>
      </c>
      <c r="AI160" s="12">
        <f t="shared" si="31"/>
        <v>121.36784709577529</v>
      </c>
    </row>
    <row r="161" spans="28:35" ht="15.75">
      <c r="AB161" s="1">
        <f t="shared" si="34"/>
        <v>0.5791666666666658</v>
      </c>
      <c r="AC161" s="1" t="s">
        <v>32</v>
      </c>
      <c r="AD161" s="13">
        <f t="shared" si="33"/>
        <v>125.84418622727274</v>
      </c>
      <c r="AF161" s="1" t="s">
        <v>32</v>
      </c>
      <c r="AG161" s="12">
        <f t="shared" si="32"/>
        <v>121.87318168639162</v>
      </c>
      <c r="AI161" s="22">
        <f>AG161</f>
        <v>121.87318168639162</v>
      </c>
    </row>
    <row r="162" spans="28:35" ht="15.75">
      <c r="AB162" s="1">
        <f t="shared" si="34"/>
        <v>0.5833333333333325</v>
      </c>
      <c r="AC162" s="1" t="s">
        <v>32</v>
      </c>
      <c r="AD162" s="13">
        <f t="shared" si="33"/>
        <v>126.57404300000002</v>
      </c>
      <c r="AF162" s="1" t="s">
        <v>32</v>
      </c>
      <c r="AG162" s="12">
        <f t="shared" si="32"/>
        <v>122.6037466021569</v>
      </c>
      <c r="AI162" s="22">
        <f>AG162</f>
        <v>122.6037466021569</v>
      </c>
    </row>
    <row r="1222" ht="15.75">
      <c r="AE1222" s="13"/>
    </row>
    <row r="1223" ht="15.75">
      <c r="AE1223" s="13"/>
    </row>
    <row r="1224" ht="15.75">
      <c r="AE1224" s="13"/>
    </row>
    <row r="1225" ht="15.75">
      <c r="AE1225" s="13"/>
    </row>
    <row r="1226" ht="15.75">
      <c r="AE1226" s="13"/>
    </row>
    <row r="1227" ht="15.75">
      <c r="AE1227" s="13"/>
    </row>
    <row r="1228" ht="15.75">
      <c r="AE1228" s="13"/>
    </row>
    <row r="1229" ht="15.75">
      <c r="AE1229" s="13"/>
    </row>
    <row r="1230" ht="15.75">
      <c r="AE1230" s="13"/>
    </row>
    <row r="1231" ht="15.75">
      <c r="AE1231" s="13"/>
    </row>
    <row r="1232" ht="15.75">
      <c r="AE1232" s="13"/>
    </row>
    <row r="1233" ht="15.75">
      <c r="AE1233" s="13"/>
    </row>
    <row r="1234" ht="15.75">
      <c r="AE1234" s="13"/>
    </row>
    <row r="1235" ht="15.75">
      <c r="AE1235" s="13"/>
    </row>
    <row r="1236" ht="15.75">
      <c r="AE1236" s="13"/>
    </row>
    <row r="1237" ht="15.75">
      <c r="AE1237" s="13"/>
    </row>
    <row r="1238" ht="15.75">
      <c r="AE1238" s="13"/>
    </row>
    <row r="1239" ht="15.75">
      <c r="AE1239" s="13"/>
    </row>
    <row r="1240" ht="15.75">
      <c r="AE1240" s="13"/>
    </row>
    <row r="1241" ht="15.75">
      <c r="AE1241" s="13"/>
    </row>
    <row r="1242" ht="15.75">
      <c r="AE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M1242"/>
  <sheetViews>
    <sheetView tabSelected="1" workbookViewId="0" topLeftCell="A1">
      <selection activeCell="D6" sqref="D6"/>
    </sheetView>
  </sheetViews>
  <sheetFormatPr defaultColWidth="9.00390625" defaultRowHeight="15.75"/>
  <cols>
    <col min="1" max="1" width="9.00390625" style="18" customWidth="1"/>
    <col min="2" max="2" width="12.125" style="6" customWidth="1"/>
    <col min="6" max="7" width="9.00390625" style="1" customWidth="1"/>
    <col min="8" max="9" width="9.00390625" style="12" customWidth="1"/>
    <col min="10" max="10" width="13.875" style="1" customWidth="1"/>
    <col min="11" max="11" width="9.00390625" style="12" customWidth="1"/>
  </cols>
  <sheetData>
    <row r="1" spans="1:13" ht="16.5" thickBot="1">
      <c r="A1" s="41" t="s">
        <v>194</v>
      </c>
      <c r="C1" t="s">
        <v>26</v>
      </c>
      <c r="D1" s="7"/>
      <c r="F1" s="1" t="s">
        <v>24</v>
      </c>
      <c r="G1" s="9" t="s">
        <v>28</v>
      </c>
      <c r="H1" s="8" t="s">
        <v>178</v>
      </c>
      <c r="I1" s="8"/>
      <c r="J1" s="1" t="s">
        <v>26</v>
      </c>
      <c r="K1" s="8" t="s">
        <v>185</v>
      </c>
      <c r="M1" s="21" t="s">
        <v>160</v>
      </c>
    </row>
    <row r="2" spans="1:13" ht="16.5" thickBot="1">
      <c r="A2" s="5"/>
      <c r="C2" s="10" t="s">
        <v>30</v>
      </c>
      <c r="D2" s="25">
        <v>7</v>
      </c>
      <c r="F2" s="1">
        <f aca="true" t="shared" si="0" ref="F2:F21">F3-1/240</f>
        <v>-0.08333333333333333</v>
      </c>
      <c r="G2" s="1" t="s">
        <v>32</v>
      </c>
      <c r="H2" s="13">
        <f aca="true" t="shared" si="1" ref="H2:H21">TREND(H$22:H$31,$F$22:$F$31,$F2,TRUE)</f>
        <v>-48.035315521212084</v>
      </c>
      <c r="I2" s="13"/>
      <c r="J2" s="1" t="s">
        <v>31</v>
      </c>
      <c r="K2" s="12">
        <f>H2</f>
        <v>-48.035315521212084</v>
      </c>
      <c r="M2" s="12">
        <f aca="true" t="shared" si="2" ref="M2:M33">A_0*K2+A_1*K3+A_2*K4+B_1*M3+B_2*M4</f>
        <v>-20.643377978377153</v>
      </c>
    </row>
    <row r="3" spans="1:13" ht="15.75">
      <c r="A3" s="5"/>
      <c r="C3" s="15" t="s">
        <v>33</v>
      </c>
      <c r="D3" s="16">
        <v>240</v>
      </c>
      <c r="F3" s="1">
        <f t="shared" si="0"/>
        <v>-0.07916666666666666</v>
      </c>
      <c r="G3" s="1" t="s">
        <v>32</v>
      </c>
      <c r="H3" s="13">
        <f t="shared" si="1"/>
        <v>-39.84291440606057</v>
      </c>
      <c r="I3" s="13"/>
      <c r="J3" s="1" t="s">
        <v>31</v>
      </c>
      <c r="K3" s="12">
        <f>H3</f>
        <v>-39.84291440606057</v>
      </c>
      <c r="M3" s="12">
        <f t="shared" si="2"/>
        <v>-16.56195352258093</v>
      </c>
    </row>
    <row r="4" spans="1:13" ht="15.75">
      <c r="A4" s="5"/>
      <c r="C4" s="15" t="s">
        <v>34</v>
      </c>
      <c r="D4" s="17">
        <f>TAN(PI()*D$2/D$3)/0.802</f>
        <v>0.11457243350112584</v>
      </c>
      <c r="F4" s="1">
        <f t="shared" si="0"/>
        <v>-0.075</v>
      </c>
      <c r="G4" s="1" t="s">
        <v>32</v>
      </c>
      <c r="H4" s="13">
        <f t="shared" si="1"/>
        <v>-31.65051329090906</v>
      </c>
      <c r="I4" s="13"/>
      <c r="J4" s="1" t="s">
        <v>31</v>
      </c>
      <c r="K4" s="12">
        <f aca="true" t="shared" si="3" ref="K4:K35">A_0*H4+A_1*H3+A_2*H2+B_1*K3+B_2*K2</f>
        <v>-33.90963977177749</v>
      </c>
      <c r="M4" s="12">
        <f t="shared" si="2"/>
        <v>-12.397638064541741</v>
      </c>
    </row>
    <row r="5" spans="1:13" ht="15.75">
      <c r="A5" s="5" t="s">
        <v>35</v>
      </c>
      <c r="B5" s="6">
        <f>SQRT(2)*D4</f>
        <v>0.1620298893313817</v>
      </c>
      <c r="C5" s="15"/>
      <c r="D5" s="17"/>
      <c r="F5" s="1">
        <f t="shared" si="0"/>
        <v>-0.07083333333333333</v>
      </c>
      <c r="G5" s="1" t="s">
        <v>32</v>
      </c>
      <c r="H5" s="13">
        <f t="shared" si="1"/>
        <v>-23.45811217575755</v>
      </c>
      <c r="I5" s="13"/>
      <c r="J5" s="1" t="s">
        <v>31</v>
      </c>
      <c r="K5" s="12">
        <f t="shared" si="3"/>
        <v>-29.51157727189426</v>
      </c>
      <c r="M5" s="12">
        <f t="shared" si="2"/>
        <v>-7.998571415956945</v>
      </c>
    </row>
    <row r="6" spans="1:13" ht="15.75">
      <c r="A6" s="5" t="s">
        <v>36</v>
      </c>
      <c r="B6" s="6">
        <f>D4^2</f>
        <v>0.013126842518369902</v>
      </c>
      <c r="C6" s="15" t="s">
        <v>14</v>
      </c>
      <c r="D6" s="23">
        <f>k_2/(1+k_1+k_2)</f>
        <v>0.01117029087490963</v>
      </c>
      <c r="F6" s="1">
        <f t="shared" si="0"/>
        <v>-0.06666666666666667</v>
      </c>
      <c r="G6" s="1" t="s">
        <v>32</v>
      </c>
      <c r="H6" s="13">
        <f t="shared" si="1"/>
        <v>-15.265711060606037</v>
      </c>
      <c r="I6" s="13"/>
      <c r="J6" s="1" t="s">
        <v>31</v>
      </c>
      <c r="K6" s="12">
        <f t="shared" si="3"/>
        <v>-26.055843227624216</v>
      </c>
      <c r="M6" s="12">
        <f t="shared" si="2"/>
        <v>-3.266288432507916</v>
      </c>
    </row>
    <row r="7" spans="1:13" ht="15.75">
      <c r="A7" s="5" t="s">
        <v>37</v>
      </c>
      <c r="B7" s="6">
        <f>A_1/k_2</f>
        <v>1.701900645075578</v>
      </c>
      <c r="C7" s="15" t="s">
        <v>0</v>
      </c>
      <c r="D7" s="23">
        <f>2*A_0</f>
        <v>0.02234058174981926</v>
      </c>
      <c r="F7" s="1">
        <f t="shared" si="0"/>
        <v>-0.06249999999999999</v>
      </c>
      <c r="G7" s="1" t="s">
        <v>32</v>
      </c>
      <c r="H7" s="13">
        <f t="shared" si="1"/>
        <v>-7.073309945454511</v>
      </c>
      <c r="I7" s="13"/>
      <c r="J7" s="1" t="s">
        <v>31</v>
      </c>
      <c r="K7" s="12">
        <f t="shared" si="3"/>
        <v>-23.070942504282545</v>
      </c>
      <c r="M7" s="12">
        <f t="shared" si="2"/>
        <v>1.8546017861736264</v>
      </c>
    </row>
    <row r="8" spans="1:13" ht="15.75">
      <c r="A8" s="5"/>
      <c r="C8" s="15" t="s">
        <v>2</v>
      </c>
      <c r="D8" s="23">
        <f>A_0</f>
        <v>0.01117029087490963</v>
      </c>
      <c r="F8" s="1">
        <f t="shared" si="0"/>
        <v>-0.05833333333333333</v>
      </c>
      <c r="G8" s="1" t="s">
        <v>32</v>
      </c>
      <c r="H8" s="13">
        <f t="shared" si="1"/>
        <v>1.1190911696970005</v>
      </c>
      <c r="I8" s="13"/>
      <c r="J8" s="1" t="s">
        <v>31</v>
      </c>
      <c r="K8" s="12">
        <f t="shared" si="3"/>
        <v>-20.19436150648942</v>
      </c>
      <c r="M8" s="12">
        <f t="shared" si="2"/>
        <v>7.385877537541612</v>
      </c>
    </row>
    <row r="9" spans="1:13" ht="15.75">
      <c r="A9" s="5"/>
      <c r="C9" s="15"/>
      <c r="D9" s="23"/>
      <c r="F9" s="1">
        <f t="shared" si="0"/>
        <v>-0.05416666666666666</v>
      </c>
      <c r="G9" s="1" t="s">
        <v>32</v>
      </c>
      <c r="H9" s="13">
        <f t="shared" si="1"/>
        <v>9.311492284848512</v>
      </c>
      <c r="I9" s="13"/>
      <c r="J9" s="1" t="s">
        <v>31</v>
      </c>
      <c r="K9" s="12">
        <f t="shared" si="3"/>
        <v>-17.158713091818612</v>
      </c>
      <c r="M9" s="12">
        <f t="shared" si="2"/>
        <v>13.32414126970913</v>
      </c>
    </row>
    <row r="10" spans="3:13" ht="15.75">
      <c r="C10" s="15" t="s">
        <v>38</v>
      </c>
      <c r="D10" s="23">
        <f>-2*A_0+k_3</f>
        <v>1.6795600633257588</v>
      </c>
      <c r="F10" s="1">
        <f t="shared" si="0"/>
        <v>-0.049999999999999996</v>
      </c>
      <c r="G10" s="1" t="s">
        <v>32</v>
      </c>
      <c r="H10" s="13">
        <f t="shared" si="1"/>
        <v>17.503893400000024</v>
      </c>
      <c r="I10" s="13"/>
      <c r="J10" s="1" t="s">
        <v>31</v>
      </c>
      <c r="K10" s="12">
        <f t="shared" si="3"/>
        <v>-13.777451785462977</v>
      </c>
      <c r="M10" s="12">
        <f t="shared" si="2"/>
        <v>19.648159786455153</v>
      </c>
    </row>
    <row r="11" spans="3:13" ht="15.75">
      <c r="C11" s="15" t="s">
        <v>39</v>
      </c>
      <c r="D11" s="23">
        <f>1-2*A_0-k_3</f>
        <v>-0.7242412268253973</v>
      </c>
      <c r="F11" s="1">
        <f t="shared" si="0"/>
        <v>-0.04583333333333333</v>
      </c>
      <c r="G11" s="1" t="s">
        <v>32</v>
      </c>
      <c r="H11" s="13">
        <f t="shared" si="1"/>
        <v>25.69629451515155</v>
      </c>
      <c r="I11" s="13"/>
      <c r="J11" s="1" t="s">
        <v>31</v>
      </c>
      <c r="K11" s="12">
        <f t="shared" si="3"/>
        <v>-9.930916050010424</v>
      </c>
      <c r="M11" s="12">
        <f t="shared" si="2"/>
        <v>26.325107152365355</v>
      </c>
    </row>
    <row r="12" spans="3:13" ht="16.5" thickBot="1">
      <c r="C12" s="19"/>
      <c r="D12" s="20"/>
      <c r="F12" s="1">
        <f t="shared" si="0"/>
        <v>-0.041666666666666664</v>
      </c>
      <c r="G12" s="1" t="s">
        <v>32</v>
      </c>
      <c r="H12" s="13">
        <f t="shared" si="1"/>
        <v>33.88869563030306</v>
      </c>
      <c r="I12" s="13"/>
      <c r="J12" s="1" t="s">
        <v>31</v>
      </c>
      <c r="K12" s="12">
        <f t="shared" si="3"/>
        <v>-5.553231069640484</v>
      </c>
      <c r="M12" s="12">
        <f t="shared" si="2"/>
        <v>33.31576022401446</v>
      </c>
    </row>
    <row r="13" spans="4:13" ht="15.75">
      <c r="D13" s="14"/>
      <c r="F13" s="1">
        <f t="shared" si="0"/>
        <v>-0.0375</v>
      </c>
      <c r="G13" s="1" t="s">
        <v>32</v>
      </c>
      <c r="H13" s="13">
        <f t="shared" si="1"/>
        <v>42.08109674545457</v>
      </c>
      <c r="I13" s="13"/>
      <c r="J13" s="1" t="s">
        <v>31</v>
      </c>
      <c r="K13" s="12">
        <f t="shared" si="3"/>
        <v>-0.6204199531813082</v>
      </c>
      <c r="M13" s="12">
        <f t="shared" si="2"/>
        <v>40.578730132618965</v>
      </c>
    </row>
    <row r="14" spans="6:13" ht="15.75">
      <c r="F14" s="1">
        <f t="shared" si="0"/>
        <v>-0.03333333333333333</v>
      </c>
      <c r="G14" s="1" t="s">
        <v>32</v>
      </c>
      <c r="H14" s="13">
        <f t="shared" si="1"/>
        <v>50.273497860606085</v>
      </c>
      <c r="I14" s="13"/>
      <c r="J14" s="1" t="s">
        <v>31</v>
      </c>
      <c r="K14" s="12">
        <f t="shared" si="3"/>
        <v>4.860078670795337</v>
      </c>
      <c r="M14" s="12">
        <f t="shared" si="2"/>
        <v>48.07383200652942</v>
      </c>
    </row>
    <row r="15" spans="1:13" ht="15.75">
      <c r="A15" s="18">
        <f>1/0.802</f>
        <v>1.2468827930174562</v>
      </c>
      <c r="F15" s="1">
        <f t="shared" si="0"/>
        <v>-0.029166666666666664</v>
      </c>
      <c r="G15" s="1" t="s">
        <v>32</v>
      </c>
      <c r="H15" s="13">
        <f t="shared" si="1"/>
        <v>58.465898975757604</v>
      </c>
      <c r="I15" s="13"/>
      <c r="J15" s="1" t="s">
        <v>31</v>
      </c>
      <c r="K15" s="12">
        <f t="shared" si="3"/>
        <v>10.858406125736641</v>
      </c>
      <c r="M15" s="12">
        <f t="shared" si="2"/>
        <v>55.764702379601424</v>
      </c>
    </row>
    <row r="16" spans="6:13" ht="15.75">
      <c r="F16" s="1">
        <f t="shared" si="0"/>
        <v>-0.024999999999999998</v>
      </c>
      <c r="G16" s="1" t="s">
        <v>32</v>
      </c>
      <c r="H16" s="13">
        <f t="shared" si="1"/>
        <v>66.65830009090911</v>
      </c>
      <c r="I16" s="13"/>
      <c r="J16" s="1" t="s">
        <v>31</v>
      </c>
      <c r="K16" s="12">
        <f t="shared" si="3"/>
        <v>17.329800332443455</v>
      </c>
      <c r="M16" s="12">
        <f t="shared" si="2"/>
        <v>63.62077144950266</v>
      </c>
    </row>
    <row r="17" spans="3:13" ht="15.75">
      <c r="C17" t="s">
        <v>169</v>
      </c>
      <c r="D17" s="7" t="s">
        <v>170</v>
      </c>
      <c r="F17" s="1">
        <f t="shared" si="0"/>
        <v>-0.020833333333333332</v>
      </c>
      <c r="G17" s="1" t="s">
        <v>32</v>
      </c>
      <c r="H17" s="13">
        <f t="shared" si="1"/>
        <v>74.85070120606063</v>
      </c>
      <c r="I17" s="13"/>
      <c r="J17" s="1" t="s">
        <v>31</v>
      </c>
      <c r="K17" s="12">
        <f t="shared" si="3"/>
        <v>24.220705574879453</v>
      </c>
      <c r="M17" s="12">
        <f t="shared" si="2"/>
        <v>71.61868770531623</v>
      </c>
    </row>
    <row r="18" spans="3:13" ht="15.75">
      <c r="C18">
        <f>D2/0.802</f>
        <v>8.728179551122194</v>
      </c>
      <c r="D18">
        <f>D3/C18</f>
        <v>27.497142857142858</v>
      </c>
      <c r="F18" s="1">
        <f t="shared" si="0"/>
        <v>-0.016666666666666666</v>
      </c>
      <c r="G18" s="1" t="s">
        <v>32</v>
      </c>
      <c r="H18" s="13">
        <f t="shared" si="1"/>
        <v>83.04310232121215</v>
      </c>
      <c r="I18" s="13"/>
      <c r="J18" s="1" t="s">
        <v>31</v>
      </c>
      <c r="K18" s="12">
        <f t="shared" si="3"/>
        <v>31.473590354381656</v>
      </c>
      <c r="M18" s="12">
        <f t="shared" si="2"/>
        <v>79.74327722806783</v>
      </c>
    </row>
    <row r="19" spans="6:13" ht="15.75">
      <c r="F19" s="1">
        <f t="shared" si="0"/>
        <v>-0.0125</v>
      </c>
      <c r="G19" s="1" t="s">
        <v>32</v>
      </c>
      <c r="H19" s="13">
        <f t="shared" si="1"/>
        <v>91.23550343636366</v>
      </c>
      <c r="I19" s="13"/>
      <c r="J19" s="1" t="s">
        <v>31</v>
      </c>
      <c r="K19" s="12">
        <f t="shared" si="3"/>
        <v>39.0306143208981</v>
      </c>
      <c r="M19" s="12">
        <f t="shared" si="2"/>
        <v>87.9881007115797</v>
      </c>
    </row>
    <row r="20" spans="6:13" ht="15.75">
      <c r="F20" s="1">
        <f t="shared" si="0"/>
        <v>-0.008333333333333333</v>
      </c>
      <c r="G20" s="1" t="s">
        <v>32</v>
      </c>
      <c r="H20" s="13">
        <f t="shared" si="1"/>
        <v>99.42790455151518</v>
      </c>
      <c r="I20" s="13"/>
      <c r="J20" s="1" t="s">
        <v>31</v>
      </c>
      <c r="K20" s="12">
        <f t="shared" si="3"/>
        <v>46.83629781560552</v>
      </c>
      <c r="M20" s="12">
        <f t="shared" si="2"/>
        <v>96.35564926357372</v>
      </c>
    </row>
    <row r="21" spans="6:13" ht="15.75">
      <c r="F21" s="1">
        <f t="shared" si="0"/>
        <v>-0.004166666666666667</v>
      </c>
      <c r="G21" s="1" t="s">
        <v>32</v>
      </c>
      <c r="H21" s="13">
        <f t="shared" si="1"/>
        <v>107.6203056666667</v>
      </c>
      <c r="I21" s="13"/>
      <c r="J21" s="1" t="s">
        <v>31</v>
      </c>
      <c r="K21" s="12">
        <f t="shared" si="3"/>
        <v>54.83934978529905</v>
      </c>
      <c r="M21" s="12">
        <f t="shared" si="2"/>
        <v>104.8571964674183</v>
      </c>
    </row>
    <row r="22" spans="6:13" ht="15.75">
      <c r="F22" s="1">
        <v>0</v>
      </c>
      <c r="G22" s="1" t="s">
        <v>40</v>
      </c>
      <c r="H22" s="12">
        <v>120.784376</v>
      </c>
      <c r="J22" s="1" t="s">
        <v>40</v>
      </c>
      <c r="K22" s="12">
        <f t="shared" si="3"/>
        <v>63.049339472880824</v>
      </c>
      <c r="M22" s="12">
        <f t="shared" si="2"/>
        <v>113.51315658214695</v>
      </c>
    </row>
    <row r="23" spans="6:13" ht="15.75">
      <c r="F23" s="1">
        <v>0.004166666666666667</v>
      </c>
      <c r="G23" s="1" t="s">
        <v>41</v>
      </c>
      <c r="H23" s="12">
        <v>123.239295</v>
      </c>
      <c r="J23" s="1" t="s">
        <v>41</v>
      </c>
      <c r="K23" s="12">
        <f t="shared" si="3"/>
        <v>71.45539674774795</v>
      </c>
      <c r="M23" s="12">
        <f t="shared" si="2"/>
        <v>122.35464191390997</v>
      </c>
    </row>
    <row r="24" spans="6:13" ht="15.75">
      <c r="F24" s="1">
        <v>0.008333333333333333</v>
      </c>
      <c r="G24" s="1" t="s">
        <v>42</v>
      </c>
      <c r="H24" s="12">
        <v>134.719772</v>
      </c>
      <c r="J24" s="1" t="s">
        <v>42</v>
      </c>
      <c r="K24" s="12">
        <f t="shared" si="3"/>
        <v>79.95799291388818</v>
      </c>
      <c r="M24" s="12">
        <f t="shared" si="2"/>
        <v>131.423893926493</v>
      </c>
    </row>
    <row r="25" spans="6:13" ht="15.75">
      <c r="F25" s="1">
        <v>0.0125</v>
      </c>
      <c r="G25" s="1" t="s">
        <v>43</v>
      </c>
      <c r="H25" s="12">
        <v>141.380621</v>
      </c>
      <c r="J25" s="1" t="s">
        <v>43</v>
      </c>
      <c r="K25" s="12">
        <f t="shared" si="3"/>
        <v>88.50890695066329</v>
      </c>
      <c r="M25" s="12">
        <f t="shared" si="2"/>
        <v>140.77193315525716</v>
      </c>
    </row>
    <row r="26" spans="6:13" ht="15.75">
      <c r="F26" s="1">
        <v>0.016666666666666666</v>
      </c>
      <c r="G26" s="1" t="s">
        <v>44</v>
      </c>
      <c r="H26" s="12">
        <v>142.608416</v>
      </c>
      <c r="J26" s="1" t="s">
        <v>44</v>
      </c>
      <c r="K26" s="12">
        <f t="shared" si="3"/>
        <v>97.00351232956126</v>
      </c>
      <c r="M26" s="12">
        <f t="shared" si="2"/>
        <v>150.45411799383731</v>
      </c>
    </row>
    <row r="27" spans="6:13" ht="15.75">
      <c r="F27" s="1">
        <v>0.020833333333333332</v>
      </c>
      <c r="G27" s="1" t="s">
        <v>45</v>
      </c>
      <c r="H27" s="12">
        <v>152.862503</v>
      </c>
      <c r="J27" s="1" t="s">
        <v>45</v>
      </c>
      <c r="K27" s="12">
        <f t="shared" si="3"/>
        <v>105.29416221501796</v>
      </c>
      <c r="M27" s="12">
        <f t="shared" si="2"/>
        <v>160.52213273184748</v>
      </c>
    </row>
    <row r="28" spans="6:13" ht="15.75">
      <c r="F28" s="1">
        <v>0.025</v>
      </c>
      <c r="G28" s="1" t="s">
        <v>46</v>
      </c>
      <c r="H28" s="12">
        <v>161.539037</v>
      </c>
      <c r="J28" s="1" t="s">
        <v>46</v>
      </c>
      <c r="K28" s="12">
        <f t="shared" si="3"/>
        <v>113.4063797453807</v>
      </c>
      <c r="M28" s="12">
        <f t="shared" si="2"/>
        <v>171.01362553127416</v>
      </c>
    </row>
    <row r="29" spans="6:13" ht="15.75">
      <c r="F29" s="1">
        <v>0.029166666666666664</v>
      </c>
      <c r="G29" s="1" t="s">
        <v>47</v>
      </c>
      <c r="H29" s="12">
        <v>169.865968</v>
      </c>
      <c r="J29" s="1" t="s">
        <v>47</v>
      </c>
      <c r="K29" s="12">
        <f t="shared" si="3"/>
        <v>121.4283000831101</v>
      </c>
      <c r="M29" s="12">
        <f t="shared" si="2"/>
        <v>181.9444108726408</v>
      </c>
    </row>
    <row r="30" spans="6:13" ht="15.75">
      <c r="F30" s="1">
        <v>0.03333333333333333</v>
      </c>
      <c r="G30" s="1" t="s">
        <v>48</v>
      </c>
      <c r="H30" s="12">
        <v>181.522926</v>
      </c>
      <c r="J30" s="1" t="s">
        <v>48</v>
      </c>
      <c r="K30" s="12">
        <f t="shared" si="3"/>
        <v>129.4395542399499</v>
      </c>
      <c r="M30" s="12">
        <f t="shared" si="2"/>
        <v>193.30352114110056</v>
      </c>
    </row>
    <row r="31" spans="6:13" ht="15.75">
      <c r="F31" s="1">
        <v>0.0375</v>
      </c>
      <c r="G31" s="1" t="s">
        <v>49</v>
      </c>
      <c r="H31" s="12">
        <v>198.262204</v>
      </c>
      <c r="J31" s="1" t="s">
        <v>49</v>
      </c>
      <c r="K31" s="12">
        <f t="shared" si="3"/>
        <v>137.62555142085225</v>
      </c>
      <c r="M31" s="12">
        <f t="shared" si="2"/>
        <v>205.05036119508733</v>
      </c>
    </row>
    <row r="32" spans="6:13" ht="15.75">
      <c r="F32" s="1">
        <v>0.041666666666666664</v>
      </c>
      <c r="G32" s="1" t="s">
        <v>50</v>
      </c>
      <c r="H32" s="12">
        <v>211.058794</v>
      </c>
      <c r="J32" s="1" t="s">
        <v>50</v>
      </c>
      <c r="K32" s="12">
        <f t="shared" si="3"/>
        <v>146.2194632781089</v>
      </c>
      <c r="M32" s="12">
        <f t="shared" si="2"/>
        <v>217.11647578017428</v>
      </c>
    </row>
    <row r="33" spans="6:13" ht="15.75">
      <c r="F33" s="1">
        <v>0.04583333333333333</v>
      </c>
      <c r="G33" s="1" t="s">
        <v>51</v>
      </c>
      <c r="H33" s="12">
        <v>225.345351</v>
      </c>
      <c r="J33" s="1" t="s">
        <v>51</v>
      </c>
      <c r="K33" s="12">
        <f t="shared" si="3"/>
        <v>155.35726864681374</v>
      </c>
      <c r="M33" s="12">
        <f t="shared" si="2"/>
        <v>229.41131442890097</v>
      </c>
    </row>
    <row r="34" spans="6:13" ht="15.75">
      <c r="F34" s="1">
        <v>0.05</v>
      </c>
      <c r="G34" s="1" t="s">
        <v>52</v>
      </c>
      <c r="H34" s="12">
        <v>244.3638</v>
      </c>
      <c r="J34" s="1" t="s">
        <v>52</v>
      </c>
      <c r="K34" s="12">
        <f t="shared" si="3"/>
        <v>165.15524957821378</v>
      </c>
      <c r="M34" s="12">
        <f aca="true" t="shared" si="4" ref="M34:M65">A_0*K34+A_1*K35+A_2*K36+B_1*M35+B_2*M36</f>
        <v>241.82898928816374</v>
      </c>
    </row>
    <row r="35" spans="6:13" ht="15.75">
      <c r="F35" s="1">
        <v>0.05416666666666666</v>
      </c>
      <c r="G35" s="1" t="s">
        <v>53</v>
      </c>
      <c r="H35" s="12">
        <v>256.195896</v>
      </c>
      <c r="J35" s="1" t="s">
        <v>53</v>
      </c>
      <c r="K35" s="12">
        <f t="shared" si="3"/>
        <v>175.7102078470082</v>
      </c>
      <c r="M35" s="12">
        <f t="shared" si="4"/>
        <v>254.25614516224934</v>
      </c>
    </row>
    <row r="36" spans="6:13" ht="15.75">
      <c r="F36" s="1">
        <v>0.05833333333333333</v>
      </c>
      <c r="G36" s="1" t="s">
        <v>54</v>
      </c>
      <c r="H36" s="12">
        <v>269.167958</v>
      </c>
      <c r="J36" s="1" t="s">
        <v>54</v>
      </c>
      <c r="K36" s="12">
        <f aca="true" t="shared" si="5" ref="K36:K67">A_0*H36+A_1*H35+A_2*H34+B_1*K35+B_2*K34</f>
        <v>186.96347171624302</v>
      </c>
      <c r="M36" s="12">
        <f t="shared" si="4"/>
        <v>266.579984171623</v>
      </c>
    </row>
    <row r="37" spans="6:13" ht="15.75">
      <c r="F37" s="1">
        <v>0.0625</v>
      </c>
      <c r="G37" s="1" t="s">
        <v>55</v>
      </c>
      <c r="H37" s="12">
        <v>284.330021</v>
      </c>
      <c r="J37" s="1" t="s">
        <v>55</v>
      </c>
      <c r="K37" s="12">
        <f t="shared" si="5"/>
        <v>198.81100438692226</v>
      </c>
      <c r="M37" s="12">
        <f t="shared" si="4"/>
        <v>278.6935154502958</v>
      </c>
    </row>
    <row r="38" spans="6:13" ht="15.75">
      <c r="F38" s="1">
        <v>0.06666666666666667</v>
      </c>
      <c r="G38" s="1" t="s">
        <v>56</v>
      </c>
      <c r="H38" s="12">
        <v>300.018259</v>
      </c>
      <c r="J38" s="1" t="s">
        <v>56</v>
      </c>
      <c r="K38" s="12">
        <f t="shared" si="5"/>
        <v>211.21844267460733</v>
      </c>
      <c r="M38" s="12">
        <f t="shared" si="4"/>
        <v>290.4997227372975</v>
      </c>
    </row>
    <row r="39" spans="6:13" ht="15.75">
      <c r="F39" s="1">
        <v>0.07083333333333333</v>
      </c>
      <c r="G39" s="1" t="s">
        <v>57</v>
      </c>
      <c r="H39" s="12">
        <v>308.871335</v>
      </c>
      <c r="J39" s="1" t="s">
        <v>57</v>
      </c>
      <c r="K39" s="12">
        <f t="shared" si="5"/>
        <v>224.0957493660964</v>
      </c>
      <c r="M39" s="12">
        <f t="shared" si="4"/>
        <v>301.91729427357916</v>
      </c>
    </row>
    <row r="40" spans="6:13" ht="15.75">
      <c r="F40" s="1">
        <v>0.075</v>
      </c>
      <c r="G40" s="1" t="s">
        <v>58</v>
      </c>
      <c r="H40" s="12">
        <v>320.002056</v>
      </c>
      <c r="J40" s="1" t="s">
        <v>58</v>
      </c>
      <c r="K40" s="12">
        <f t="shared" si="5"/>
        <v>237.2353395221932</v>
      </c>
      <c r="M40" s="12">
        <f t="shared" si="4"/>
        <v>312.88510976495314</v>
      </c>
    </row>
    <row r="41" spans="6:13" ht="15.75">
      <c r="F41" s="1">
        <v>0.07916666666666666</v>
      </c>
      <c r="G41" s="1" t="s">
        <v>59</v>
      </c>
      <c r="H41" s="12">
        <v>329.028866</v>
      </c>
      <c r="J41" s="1" t="s">
        <v>59</v>
      </c>
      <c r="K41" s="12">
        <f t="shared" si="5"/>
        <v>250.42618431025582</v>
      </c>
      <c r="M41" s="12">
        <f t="shared" si="4"/>
        <v>323.3626523109043</v>
      </c>
    </row>
    <row r="42" spans="6:13" ht="15.75">
      <c r="F42" s="1">
        <v>0.08333333333333333</v>
      </c>
      <c r="G42" s="1" t="s">
        <v>60</v>
      </c>
      <c r="H42" s="12">
        <v>335.076718</v>
      </c>
      <c r="J42" s="1" t="s">
        <v>60</v>
      </c>
      <c r="K42" s="12">
        <f t="shared" si="5"/>
        <v>263.45832136715103</v>
      </c>
      <c r="M42" s="12">
        <f t="shared" si="4"/>
        <v>333.32740330173226</v>
      </c>
    </row>
    <row r="43" spans="6:13" ht="15.75">
      <c r="F43" s="1">
        <v>0.0875</v>
      </c>
      <c r="G43" s="1" t="s">
        <v>61</v>
      </c>
      <c r="H43" s="12">
        <v>345.244136</v>
      </c>
      <c r="J43" s="1" t="s">
        <v>61</v>
      </c>
      <c r="K43" s="12">
        <f t="shared" si="5"/>
        <v>276.1427423374262</v>
      </c>
      <c r="M43" s="12">
        <f t="shared" si="4"/>
        <v>342.7704379898952</v>
      </c>
    </row>
    <row r="44" spans="6:13" ht="15.75">
      <c r="F44" s="1">
        <v>0.09166666666666666</v>
      </c>
      <c r="G44" s="1" t="s">
        <v>62</v>
      </c>
      <c r="H44" s="12">
        <v>350.414528</v>
      </c>
      <c r="J44" s="1" t="s">
        <v>62</v>
      </c>
      <c r="K44" s="12">
        <f t="shared" si="5"/>
        <v>288.36103537686904</v>
      </c>
      <c r="M44" s="12">
        <f t="shared" si="4"/>
        <v>351.6912570502221</v>
      </c>
    </row>
    <row r="45" spans="6:13" ht="15.75">
      <c r="F45" s="1">
        <v>0.09583333333333333</v>
      </c>
      <c r="G45" s="1" t="s">
        <v>63</v>
      </c>
      <c r="H45" s="12">
        <v>358.916017</v>
      </c>
      <c r="J45" s="1" t="s">
        <v>63</v>
      </c>
      <c r="K45" s="12">
        <f t="shared" si="5"/>
        <v>300.01985848950756</v>
      </c>
      <c r="M45" s="12">
        <f t="shared" si="4"/>
        <v>360.09301796091415</v>
      </c>
    </row>
    <row r="46" spans="6:13" ht="15.75">
      <c r="F46" s="1">
        <v>0.1</v>
      </c>
      <c r="G46" s="1" t="s">
        <v>64</v>
      </c>
      <c r="H46" s="12">
        <v>359.705372</v>
      </c>
      <c r="J46" s="1" t="s">
        <v>64</v>
      </c>
      <c r="K46" s="12">
        <f t="shared" si="5"/>
        <v>311.0090609518069</v>
      </c>
      <c r="M46" s="12">
        <f t="shared" si="4"/>
        <v>367.97732802428874</v>
      </c>
    </row>
    <row r="47" spans="6:13" ht="15.75">
      <c r="F47" s="1">
        <v>0.10416666666666666</v>
      </c>
      <c r="G47" s="1" t="s">
        <v>65</v>
      </c>
      <c r="H47" s="12">
        <v>375.305844</v>
      </c>
      <c r="J47" s="1" t="s">
        <v>65</v>
      </c>
      <c r="K47" s="12">
        <f t="shared" si="5"/>
        <v>321.30914674578105</v>
      </c>
      <c r="M47" s="12">
        <f t="shared" si="4"/>
        <v>375.3384168120046</v>
      </c>
    </row>
    <row r="48" spans="6:13" ht="15.75">
      <c r="F48" s="1">
        <v>0.10833333333333332</v>
      </c>
      <c r="G48" s="1" t="s">
        <v>66</v>
      </c>
      <c r="H48" s="12">
        <v>374.428873</v>
      </c>
      <c r="J48" s="1" t="s">
        <v>66</v>
      </c>
      <c r="K48" s="12">
        <f t="shared" si="5"/>
        <v>330.9974709448873</v>
      </c>
      <c r="M48" s="12">
        <f t="shared" si="4"/>
        <v>382.15957584048806</v>
      </c>
    </row>
    <row r="49" spans="6:13" ht="15.75">
      <c r="F49" s="1">
        <v>0.1125</v>
      </c>
      <c r="G49" s="1" t="s">
        <v>67</v>
      </c>
      <c r="H49" s="12">
        <v>386.524759</v>
      </c>
      <c r="J49" s="1" t="s">
        <v>67</v>
      </c>
      <c r="K49" s="12">
        <f t="shared" si="5"/>
        <v>340.0996309111418</v>
      </c>
      <c r="M49" s="12">
        <f t="shared" si="4"/>
        <v>388.41250492259337</v>
      </c>
    </row>
    <row r="50" spans="6:13" ht="15.75">
      <c r="F50" s="1">
        <v>0.11666666666666665</v>
      </c>
      <c r="G50" s="1" t="s">
        <v>68</v>
      </c>
      <c r="H50" s="12">
        <v>391.082185</v>
      </c>
      <c r="J50" s="1" t="s">
        <v>68</v>
      </c>
      <c r="K50" s="12">
        <f t="shared" si="5"/>
        <v>348.68191235954396</v>
      </c>
      <c r="M50" s="12">
        <f t="shared" si="4"/>
        <v>394.05764954232075</v>
      </c>
    </row>
    <row r="51" spans="6:13" ht="15.75">
      <c r="F51" s="1">
        <v>0.12083333333333332</v>
      </c>
      <c r="G51" s="1" t="s">
        <v>69</v>
      </c>
      <c r="H51" s="12">
        <v>400.634836</v>
      </c>
      <c r="J51" s="1" t="s">
        <v>69</v>
      </c>
      <c r="K51" s="12">
        <f t="shared" si="5"/>
        <v>356.84784603520865</v>
      </c>
      <c r="M51" s="12">
        <f t="shared" si="4"/>
        <v>399.046392281888</v>
      </c>
    </row>
    <row r="52" spans="6:13" ht="15.75">
      <c r="F52" s="1">
        <v>0.125</v>
      </c>
      <c r="G52" s="1" t="s">
        <v>70</v>
      </c>
      <c r="H52" s="12">
        <v>401.248687</v>
      </c>
      <c r="J52" s="1" t="s">
        <v>70</v>
      </c>
      <c r="K52" s="12">
        <f t="shared" si="5"/>
        <v>364.6185565203482</v>
      </c>
      <c r="M52" s="12">
        <f t="shared" si="4"/>
        <v>403.3251432318402</v>
      </c>
    </row>
    <row r="53" spans="6:13" ht="15.75">
      <c r="F53" s="1">
        <v>0.12916666666666665</v>
      </c>
      <c r="G53" s="1" t="s">
        <v>71</v>
      </c>
      <c r="H53" s="12">
        <v>403.878622</v>
      </c>
      <c r="J53" s="1" t="s">
        <v>71</v>
      </c>
      <c r="K53" s="12">
        <f t="shared" si="5"/>
        <v>371.9056225090934</v>
      </c>
      <c r="M53" s="12">
        <f t="shared" si="4"/>
        <v>406.8376375177966</v>
      </c>
    </row>
    <row r="54" spans="6:13" ht="15.75">
      <c r="F54" s="1">
        <v>0.13333333333333333</v>
      </c>
      <c r="G54" s="1" t="s">
        <v>72</v>
      </c>
      <c r="H54" s="12">
        <v>413.781822</v>
      </c>
      <c r="J54" s="1" t="s">
        <v>72</v>
      </c>
      <c r="K54" s="12">
        <f t="shared" si="5"/>
        <v>378.6930514242273</v>
      </c>
      <c r="M54" s="12">
        <f t="shared" si="4"/>
        <v>409.5247396164538</v>
      </c>
    </row>
    <row r="55" spans="6:13" ht="15.75">
      <c r="F55" s="1">
        <v>0.1375</v>
      </c>
      <c r="G55" s="1" t="s">
        <v>73</v>
      </c>
      <c r="H55" s="12">
        <v>410.977269</v>
      </c>
      <c r="J55" s="1" t="s">
        <v>73</v>
      </c>
      <c r="K55" s="12">
        <f t="shared" si="5"/>
        <v>385.034645066435</v>
      </c>
      <c r="M55" s="12">
        <f t="shared" si="4"/>
        <v>411.3259713602027</v>
      </c>
    </row>
    <row r="56" spans="6:13" ht="15.75">
      <c r="F56" s="1">
        <v>0.1416666666666667</v>
      </c>
      <c r="G56" s="1" t="s">
        <v>74</v>
      </c>
      <c r="H56" s="12">
        <v>417.200441</v>
      </c>
      <c r="J56" s="1" t="s">
        <v>74</v>
      </c>
      <c r="K56" s="12">
        <f t="shared" si="5"/>
        <v>390.88747756166964</v>
      </c>
      <c r="M56" s="12">
        <f t="shared" si="4"/>
        <v>412.1834827359869</v>
      </c>
    </row>
    <row r="57" spans="6:13" ht="15.75">
      <c r="F57" s="1">
        <v>0.14583333333333337</v>
      </c>
      <c r="G57" s="1" t="s">
        <v>75</v>
      </c>
      <c r="H57" s="12">
        <v>417.024846</v>
      </c>
      <c r="J57" s="1" t="s">
        <v>75</v>
      </c>
      <c r="K57" s="12">
        <f t="shared" si="5"/>
        <v>396.2305578813393</v>
      </c>
      <c r="M57" s="12">
        <f t="shared" si="4"/>
        <v>412.04580347984904</v>
      </c>
    </row>
    <row r="58" spans="6:13" ht="15.75">
      <c r="F58" s="1">
        <v>0.15</v>
      </c>
      <c r="G58" s="1" t="s">
        <v>76</v>
      </c>
      <c r="H58" s="12">
        <v>426.490309</v>
      </c>
      <c r="J58" s="1" t="s">
        <v>76</v>
      </c>
      <c r="K58" s="12">
        <f t="shared" si="5"/>
        <v>401.1370433365738</v>
      </c>
      <c r="M58" s="12">
        <f t="shared" si="4"/>
        <v>410.8732663600494</v>
      </c>
    </row>
    <row r="59" spans="6:13" ht="15.75">
      <c r="F59" s="1">
        <v>0.15416666666666673</v>
      </c>
      <c r="G59" s="1" t="s">
        <v>77</v>
      </c>
      <c r="H59" s="12">
        <v>414.834175</v>
      </c>
      <c r="J59" s="1" t="s">
        <v>77</v>
      </c>
      <c r="K59" s="12">
        <f t="shared" si="5"/>
        <v>405.58740140819856</v>
      </c>
      <c r="M59" s="12">
        <f t="shared" si="4"/>
        <v>408.64658012844626</v>
      </c>
    </row>
    <row r="60" spans="6:13" ht="15.75">
      <c r="F60" s="1">
        <v>0.1583333333333334</v>
      </c>
      <c r="G60" s="1" t="s">
        <v>78</v>
      </c>
      <c r="H60" s="12">
        <v>407.822257</v>
      </c>
      <c r="J60" s="1" t="s">
        <v>78</v>
      </c>
      <c r="K60" s="12">
        <f t="shared" si="5"/>
        <v>409.2755680441097</v>
      </c>
      <c r="M60" s="12">
        <f t="shared" si="4"/>
        <v>405.3715831959833</v>
      </c>
    </row>
    <row r="61" spans="6:13" ht="15.75">
      <c r="F61" s="1">
        <v>0.1625</v>
      </c>
      <c r="G61" s="1" t="s">
        <v>79</v>
      </c>
      <c r="H61" s="12">
        <v>407.909719</v>
      </c>
      <c r="J61" s="1" t="s">
        <v>79</v>
      </c>
      <c r="K61" s="12">
        <f t="shared" si="5"/>
        <v>411.9610568844924</v>
      </c>
      <c r="M61" s="12">
        <f t="shared" si="4"/>
        <v>401.0750001867096</v>
      </c>
    </row>
    <row r="62" spans="6:13" ht="15.75">
      <c r="F62" s="1">
        <v>0.16666666666666677</v>
      </c>
      <c r="G62" s="1" t="s">
        <v>80</v>
      </c>
      <c r="H62" s="12">
        <v>396.691261</v>
      </c>
      <c r="J62" s="1" t="s">
        <v>80</v>
      </c>
      <c r="K62" s="12">
        <f t="shared" si="5"/>
        <v>413.5986897114593</v>
      </c>
      <c r="M62" s="12">
        <f t="shared" si="4"/>
        <v>395.79791011644227</v>
      </c>
    </row>
    <row r="63" spans="6:13" ht="15.75">
      <c r="F63" s="1">
        <v>0.17083333333333345</v>
      </c>
      <c r="G63" s="1" t="s">
        <v>81</v>
      </c>
      <c r="H63" s="12">
        <v>389.504694</v>
      </c>
      <c r="J63" s="1" t="s">
        <v>81</v>
      </c>
      <c r="K63" s="12">
        <f t="shared" si="5"/>
        <v>414.07432472778214</v>
      </c>
      <c r="M63" s="12">
        <f t="shared" si="4"/>
        <v>389.59181439333065</v>
      </c>
    </row>
    <row r="64" spans="6:13" ht="15.75">
      <c r="F64" s="1">
        <v>0.175</v>
      </c>
      <c r="G64" s="1" t="s">
        <v>82</v>
      </c>
      <c r="H64" s="12">
        <v>381.791219</v>
      </c>
      <c r="J64" s="1" t="s">
        <v>82</v>
      </c>
      <c r="K64" s="12">
        <f t="shared" si="5"/>
        <v>413.3151138122268</v>
      </c>
      <c r="M64" s="12">
        <f t="shared" si="4"/>
        <v>382.5140865944174</v>
      </c>
    </row>
    <row r="65" spans="6:13" ht="15.75">
      <c r="F65" s="1">
        <v>0.1791666666666668</v>
      </c>
      <c r="G65" s="1" t="s">
        <v>83</v>
      </c>
      <c r="H65" s="12">
        <v>380.564248</v>
      </c>
      <c r="J65" s="1" t="s">
        <v>83</v>
      </c>
      <c r="K65" s="12">
        <f t="shared" si="5"/>
        <v>411.42919380551655</v>
      </c>
      <c r="M65" s="12">
        <f t="shared" si="4"/>
        <v>374.62432897986685</v>
      </c>
    </row>
    <row r="66" spans="6:13" ht="15.75">
      <c r="F66" s="1">
        <v>0.1833333333333335</v>
      </c>
      <c r="G66" s="1" t="s">
        <v>84</v>
      </c>
      <c r="H66" s="12">
        <v>365.139769</v>
      </c>
      <c r="J66" s="1" t="s">
        <v>84</v>
      </c>
      <c r="K66" s="12">
        <f t="shared" si="5"/>
        <v>408.52566080215956</v>
      </c>
      <c r="M66" s="12">
        <f aca="true" t="shared" si="6" ref="M66:M97">A_0*K66+A_1*K67+A_2*K68+B_1*M67+B_2*M68</f>
        <v>365.9854387411971</v>
      </c>
    </row>
    <row r="67" spans="6:13" ht="15.75">
      <c r="F67" s="1">
        <v>0.1875</v>
      </c>
      <c r="G67" s="1" t="s">
        <v>85</v>
      </c>
      <c r="H67" s="12">
        <v>362.597418</v>
      </c>
      <c r="J67" s="1" t="s">
        <v>85</v>
      </c>
      <c r="K67" s="12">
        <f t="shared" si="5"/>
        <v>404.6281674893381</v>
      </c>
      <c r="M67" s="12">
        <f t="shared" si="6"/>
        <v>356.6663801219961</v>
      </c>
    </row>
    <row r="68" spans="6:13" ht="15.75">
      <c r="F68" s="1">
        <v>0.19166666666666685</v>
      </c>
      <c r="G68" s="1" t="s">
        <v>86</v>
      </c>
      <c r="H68" s="12">
        <v>348.748904</v>
      </c>
      <c r="J68" s="1" t="s">
        <v>86</v>
      </c>
      <c r="K68" s="12">
        <f aca="true" t="shared" si="7" ref="K68:K99">A_0*H68+A_1*H67+A_2*H66+B_1*K67+B_2*K66</f>
        <v>399.80116623158193</v>
      </c>
      <c r="M68" s="12">
        <f t="shared" si="6"/>
        <v>346.7436461432609</v>
      </c>
    </row>
    <row r="69" spans="6:13" ht="15.75">
      <c r="F69" s="1">
        <v>0.19583333333333353</v>
      </c>
      <c r="G69" s="1" t="s">
        <v>87</v>
      </c>
      <c r="H69" s="12">
        <v>335.690234</v>
      </c>
      <c r="J69" s="1" t="s">
        <v>87</v>
      </c>
      <c r="K69" s="12">
        <f t="shared" si="7"/>
        <v>394.03300123020693</v>
      </c>
      <c r="M69" s="12">
        <f t="shared" si="6"/>
        <v>336.30157927182614</v>
      </c>
    </row>
    <row r="70" spans="6:13" ht="15.75">
      <c r="F70" s="1">
        <v>0.2</v>
      </c>
      <c r="G70" s="1" t="s">
        <v>88</v>
      </c>
      <c r="H70" s="12">
        <v>322.982175</v>
      </c>
      <c r="J70" s="1" t="s">
        <v>88</v>
      </c>
      <c r="K70" s="12">
        <f t="shared" si="7"/>
        <v>387.2525520382996</v>
      </c>
      <c r="M70" s="12">
        <f t="shared" si="6"/>
        <v>325.42969434583824</v>
      </c>
    </row>
    <row r="71" spans="6:13" ht="15.75">
      <c r="F71" s="1">
        <v>0.20416666666666689</v>
      </c>
      <c r="G71" s="1" t="s">
        <v>89</v>
      </c>
      <c r="H71" s="12">
        <v>311.236564</v>
      </c>
      <c r="J71" s="1" t="s">
        <v>89</v>
      </c>
      <c r="K71" s="12">
        <f t="shared" si="7"/>
        <v>379.48094679660574</v>
      </c>
      <c r="M71" s="12">
        <f t="shared" si="6"/>
        <v>314.21707772859554</v>
      </c>
    </row>
    <row r="72" spans="6:13" ht="15.75">
      <c r="F72" s="1">
        <v>0.20833333333333356</v>
      </c>
      <c r="G72" s="1" t="s">
        <v>90</v>
      </c>
      <c r="H72" s="12">
        <v>303.349111</v>
      </c>
      <c r="J72" s="1" t="s">
        <v>90</v>
      </c>
      <c r="K72" s="12">
        <f t="shared" si="7"/>
        <v>370.846288203393</v>
      </c>
      <c r="M72" s="12">
        <f t="shared" si="6"/>
        <v>302.7482586913503</v>
      </c>
    </row>
    <row r="73" spans="6:13" ht="15.75">
      <c r="F73" s="1">
        <v>0.2125</v>
      </c>
      <c r="G73" s="1" t="s">
        <v>91</v>
      </c>
      <c r="H73" s="12">
        <v>286.434084</v>
      </c>
      <c r="J73" s="1" t="s">
        <v>91</v>
      </c>
      <c r="K73" s="12">
        <f t="shared" si="7"/>
        <v>361.47601943276254</v>
      </c>
      <c r="M73" s="12">
        <f t="shared" si="6"/>
        <v>291.1025023965348</v>
      </c>
    </row>
    <row r="74" spans="6:13" ht="15.75">
      <c r="F74" s="1">
        <v>0.21666666666666692</v>
      </c>
      <c r="G74" s="1" t="s">
        <v>92</v>
      </c>
      <c r="H74" s="12">
        <v>283.190237</v>
      </c>
      <c r="J74" s="1" t="s">
        <v>92</v>
      </c>
      <c r="K74" s="12">
        <f t="shared" si="7"/>
        <v>351.48943455344016</v>
      </c>
      <c r="M74" s="12">
        <f t="shared" si="6"/>
        <v>279.3546623273152</v>
      </c>
    </row>
    <row r="75" spans="6:13" ht="15.75">
      <c r="F75" s="1">
        <v>0.2208333333333336</v>
      </c>
      <c r="G75" s="1" t="s">
        <v>93</v>
      </c>
      <c r="H75" s="12">
        <v>264.609708</v>
      </c>
      <c r="J75" s="1" t="s">
        <v>93</v>
      </c>
      <c r="K75" s="12">
        <f t="shared" si="7"/>
        <v>341.0337352568684</v>
      </c>
      <c r="M75" s="12">
        <f t="shared" si="6"/>
        <v>267.57679834232886</v>
      </c>
    </row>
    <row r="76" spans="6:13" ht="15.75">
      <c r="F76" s="1">
        <v>0.225</v>
      </c>
      <c r="G76" s="1" t="s">
        <v>94</v>
      </c>
      <c r="H76" s="12">
        <v>259.439163</v>
      </c>
      <c r="J76" s="1" t="s">
        <v>94</v>
      </c>
      <c r="K76" s="12">
        <f t="shared" si="7"/>
        <v>330.19636573574473</v>
      </c>
      <c r="M76" s="12">
        <f t="shared" si="6"/>
        <v>255.84039667239063</v>
      </c>
    </row>
    <row r="77" spans="6:13" ht="15.75">
      <c r="F77" s="1">
        <v>0.22916666666666696</v>
      </c>
      <c r="G77" s="1" t="s">
        <v>95</v>
      </c>
      <c r="H77" s="12">
        <v>237.352309</v>
      </c>
      <c r="J77" s="1" t="s">
        <v>95</v>
      </c>
      <c r="K77" s="12">
        <f t="shared" si="7"/>
        <v>318.99702170193325</v>
      </c>
      <c r="M77" s="12">
        <f t="shared" si="6"/>
        <v>244.21701276680975</v>
      </c>
    </row>
    <row r="78" spans="6:13" ht="15.75">
      <c r="F78" s="1">
        <v>0.23333333333333364</v>
      </c>
      <c r="G78" s="1" t="s">
        <v>96</v>
      </c>
      <c r="H78" s="12">
        <v>238.841758</v>
      </c>
      <c r="J78" s="1" t="s">
        <v>96</v>
      </c>
      <c r="K78" s="12">
        <f t="shared" si="7"/>
        <v>307.50136844439487</v>
      </c>
      <c r="M78" s="12">
        <f t="shared" si="6"/>
        <v>232.7768521501847</v>
      </c>
    </row>
    <row r="79" spans="6:13" ht="15.75">
      <c r="F79" s="1">
        <v>0.2375</v>
      </c>
      <c r="G79" s="1" t="s">
        <v>97</v>
      </c>
      <c r="H79" s="12">
        <v>217.807532</v>
      </c>
      <c r="J79" s="1" t="s">
        <v>97</v>
      </c>
      <c r="K79" s="12">
        <f t="shared" si="7"/>
        <v>295.8563551445865</v>
      </c>
      <c r="M79" s="12">
        <f t="shared" si="6"/>
        <v>221.5885209952631</v>
      </c>
    </row>
    <row r="80" spans="6:13" ht="15.75">
      <c r="F80" s="1">
        <v>0.241666666666667</v>
      </c>
      <c r="G80" s="1" t="s">
        <v>98</v>
      </c>
      <c r="H80" s="12">
        <v>209.919895</v>
      </c>
      <c r="J80" s="1" t="s">
        <v>98</v>
      </c>
      <c r="K80" s="12">
        <f t="shared" si="7"/>
        <v>284.0820954212004</v>
      </c>
      <c r="M80" s="12">
        <f t="shared" si="6"/>
        <v>210.72004051786655</v>
      </c>
    </row>
    <row r="81" spans="6:13" ht="15.75">
      <c r="F81" s="1">
        <v>0.24583333333333368</v>
      </c>
      <c r="G81" s="1" t="s">
        <v>99</v>
      </c>
      <c r="H81" s="12">
        <v>200.715933</v>
      </c>
      <c r="J81" s="1" t="s">
        <v>99</v>
      </c>
      <c r="K81" s="12">
        <f t="shared" si="7"/>
        <v>272.2263339785259</v>
      </c>
      <c r="M81" s="12">
        <f t="shared" si="6"/>
        <v>200.23805105866575</v>
      </c>
    </row>
    <row r="82" spans="6:13" ht="15.75">
      <c r="F82" s="1">
        <v>0.25</v>
      </c>
      <c r="G82" s="1" t="s">
        <v>100</v>
      </c>
      <c r="H82" s="12">
        <v>184.063933</v>
      </c>
      <c r="J82" s="1" t="s">
        <v>100</v>
      </c>
      <c r="K82" s="12">
        <f t="shared" si="7"/>
        <v>260.3615380973805</v>
      </c>
      <c r="M82" s="12">
        <f t="shared" si="6"/>
        <v>190.20607570543507</v>
      </c>
    </row>
    <row r="83" spans="6:13" ht="15.75">
      <c r="F83" s="1">
        <v>0.254166666666667</v>
      </c>
      <c r="G83" s="1" t="s">
        <v>101</v>
      </c>
      <c r="H83" s="12">
        <v>173.722293</v>
      </c>
      <c r="J83" s="1" t="s">
        <v>101</v>
      </c>
      <c r="K83" s="12">
        <f t="shared" si="7"/>
        <v>248.4299865611254</v>
      </c>
      <c r="M83" s="12">
        <f t="shared" si="6"/>
        <v>180.68149592139642</v>
      </c>
    </row>
    <row r="84" spans="6:13" ht="15.75">
      <c r="F84" s="1">
        <v>0.25833333333333364</v>
      </c>
      <c r="G84" s="1" t="s">
        <v>102</v>
      </c>
      <c r="H84" s="12">
        <v>160.749956</v>
      </c>
      <c r="J84" s="1" t="s">
        <v>102</v>
      </c>
      <c r="K84" s="12">
        <f t="shared" si="7"/>
        <v>236.42125271719826</v>
      </c>
      <c r="M84" s="12">
        <f t="shared" si="6"/>
        <v>171.70884937071213</v>
      </c>
    </row>
    <row r="85" spans="6:13" ht="15.75">
      <c r="F85" s="1">
        <v>0.2625</v>
      </c>
      <c r="G85" s="1" t="s">
        <v>103</v>
      </c>
      <c r="H85" s="12">
        <v>159.873871</v>
      </c>
      <c r="J85" s="1" t="s">
        <v>103</v>
      </c>
      <c r="K85" s="12">
        <f t="shared" si="7"/>
        <v>224.47806965793822</v>
      </c>
      <c r="M85" s="12">
        <f t="shared" si="6"/>
        <v>163.31318142230432</v>
      </c>
    </row>
    <row r="86" spans="6:13" ht="15.75">
      <c r="F86" s="1">
        <v>0.26666666666666694</v>
      </c>
      <c r="G86" s="1" t="s">
        <v>104</v>
      </c>
      <c r="H86" s="12">
        <v>147.253243</v>
      </c>
      <c r="J86" s="1" t="s">
        <v>104</v>
      </c>
      <c r="K86" s="12">
        <f t="shared" si="7"/>
        <v>212.81054338239807</v>
      </c>
      <c r="M86" s="12">
        <f t="shared" si="6"/>
        <v>155.49856082266405</v>
      </c>
    </row>
    <row r="87" spans="6:13" ht="15.75">
      <c r="F87" s="1">
        <v>0.2708333333333336</v>
      </c>
      <c r="G87" s="1" t="s">
        <v>105</v>
      </c>
      <c r="H87" s="12">
        <v>146.90251</v>
      </c>
      <c r="J87" s="1" t="s">
        <v>105</v>
      </c>
      <c r="K87" s="12">
        <f t="shared" si="7"/>
        <v>201.56832167775707</v>
      </c>
      <c r="M87" s="12">
        <f t="shared" si="6"/>
        <v>148.25083235014716</v>
      </c>
    </row>
    <row r="88" spans="6:13" ht="15.75">
      <c r="F88" s="1">
        <v>0.275</v>
      </c>
      <c r="G88" s="1" t="s">
        <v>106</v>
      </c>
      <c r="H88" s="12">
        <v>139.714905</v>
      </c>
      <c r="J88" s="1" t="s">
        <v>106</v>
      </c>
      <c r="K88" s="12">
        <f t="shared" si="7"/>
        <v>190.90733931981595</v>
      </c>
      <c r="M88" s="12">
        <f t="shared" si="6"/>
        <v>141.54181300419302</v>
      </c>
    </row>
    <row r="89" spans="6:13" ht="15.75">
      <c r="F89" s="1">
        <v>0.2791666666666669</v>
      </c>
      <c r="G89" s="1" t="s">
        <v>107</v>
      </c>
      <c r="H89" s="12">
        <v>129.63675</v>
      </c>
      <c r="J89" s="1" t="s">
        <v>107</v>
      </c>
      <c r="K89" s="12">
        <f t="shared" si="7"/>
        <v>180.8665905656601</v>
      </c>
      <c r="M89" s="12">
        <f t="shared" si="6"/>
        <v>135.33340917810233</v>
      </c>
    </row>
    <row r="90" spans="6:13" ht="15.75">
      <c r="F90" s="1">
        <v>0.28333333333333355</v>
      </c>
      <c r="G90" s="1" t="s">
        <v>108</v>
      </c>
      <c r="H90" s="12">
        <v>123.589296</v>
      </c>
      <c r="J90" s="1" t="s">
        <v>108</v>
      </c>
      <c r="K90" s="12">
        <f t="shared" si="7"/>
        <v>171.35068158992982</v>
      </c>
      <c r="M90" s="12">
        <f t="shared" si="6"/>
        <v>129.5783298806466</v>
      </c>
    </row>
    <row r="91" spans="6:13" ht="15.75">
      <c r="F91" s="1">
        <v>0.2875</v>
      </c>
      <c r="G91" s="1" t="s">
        <v>109</v>
      </c>
      <c r="H91" s="12">
        <v>126.83122</v>
      </c>
      <c r="J91" s="1" t="s">
        <v>109</v>
      </c>
      <c r="K91" s="12">
        <f t="shared" si="7"/>
        <v>162.4285987747822</v>
      </c>
      <c r="M91" s="12">
        <f t="shared" si="6"/>
        <v>124.21822517210603</v>
      </c>
    </row>
    <row r="92" spans="6:13" ht="15.75">
      <c r="F92" s="1">
        <v>0.29166666666666685</v>
      </c>
      <c r="G92" s="1" t="s">
        <v>110</v>
      </c>
      <c r="H92" s="12">
        <v>116.840191</v>
      </c>
      <c r="J92" s="1" t="s">
        <v>110</v>
      </c>
      <c r="K92" s="12">
        <f t="shared" si="7"/>
        <v>154.22851033556327</v>
      </c>
      <c r="M92" s="12">
        <f t="shared" si="6"/>
        <v>119.18570874521858</v>
      </c>
    </row>
    <row r="93" spans="6:13" ht="15.75">
      <c r="F93" s="1">
        <v>0.2958333333333335</v>
      </c>
      <c r="G93" s="1" t="s">
        <v>111</v>
      </c>
      <c r="H93" s="12">
        <v>115.175361</v>
      </c>
      <c r="J93" s="1" t="s">
        <v>111</v>
      </c>
      <c r="K93" s="12">
        <f t="shared" si="7"/>
        <v>146.71212067977</v>
      </c>
      <c r="M93" s="12">
        <f t="shared" si="6"/>
        <v>114.40950154085279</v>
      </c>
    </row>
    <row r="94" spans="6:13" ht="15.75">
      <c r="F94" s="1">
        <v>0.3</v>
      </c>
      <c r="G94" s="1" t="s">
        <v>112</v>
      </c>
      <c r="H94" s="12">
        <v>111.756284</v>
      </c>
      <c r="J94" s="1" t="s">
        <v>112</v>
      </c>
      <c r="K94" s="12">
        <f t="shared" si="7"/>
        <v>139.83974684940353</v>
      </c>
      <c r="M94" s="12">
        <f t="shared" si="6"/>
        <v>109.81753048221411</v>
      </c>
    </row>
    <row r="95" spans="6:13" ht="15.75">
      <c r="F95" s="1">
        <v>0.3041666666666668</v>
      </c>
      <c r="G95" s="1" t="s">
        <v>113</v>
      </c>
      <c r="H95" s="12">
        <v>110.792615</v>
      </c>
      <c r="J95" s="1" t="s">
        <v>113</v>
      </c>
      <c r="K95" s="12">
        <f t="shared" si="7"/>
        <v>133.6351162216625</v>
      </c>
      <c r="M95" s="12">
        <f t="shared" si="6"/>
        <v>105.339623819917</v>
      </c>
    </row>
    <row r="96" spans="6:13" ht="15.75">
      <c r="F96" s="1">
        <v>0.30833333333333346</v>
      </c>
      <c r="G96" s="1" t="s">
        <v>114</v>
      </c>
      <c r="H96" s="12">
        <v>103.167883</v>
      </c>
      <c r="J96" s="1" t="s">
        <v>114</v>
      </c>
      <c r="K96" s="12">
        <f t="shared" si="7"/>
        <v>128.04643138075704</v>
      </c>
      <c r="M96" s="12">
        <f t="shared" si="6"/>
        <v>100.91188520519312</v>
      </c>
    </row>
    <row r="97" spans="6:13" ht="15.75">
      <c r="F97" s="1">
        <v>0.3125</v>
      </c>
      <c r="G97" s="1" t="s">
        <v>115</v>
      </c>
      <c r="H97" s="12">
        <v>106.23525</v>
      </c>
      <c r="J97" s="1" t="s">
        <v>115</v>
      </c>
      <c r="K97" s="12">
        <f t="shared" si="7"/>
        <v>123.00670678329823</v>
      </c>
      <c r="M97" s="12">
        <f t="shared" si="6"/>
        <v>96.48076011026583</v>
      </c>
    </row>
    <row r="98" spans="6:13" ht="15.75">
      <c r="F98" s="1">
        <v>0.31666666666666676</v>
      </c>
      <c r="G98" s="1" t="s">
        <v>116</v>
      </c>
      <c r="H98" s="12">
        <v>102.11547</v>
      </c>
      <c r="J98" s="1" t="s">
        <v>116</v>
      </c>
      <c r="K98" s="12">
        <f t="shared" si="7"/>
        <v>118.52707973276013</v>
      </c>
      <c r="M98" s="12">
        <f aca="true" t="shared" si="8" ref="M98:M129">A_0*K98+A_1*K99+A_2*K100+B_1*M99+B_2*M100</f>
        <v>92.00758409910452</v>
      </c>
    </row>
    <row r="99" spans="6:13" ht="15.75">
      <c r="F99" s="1">
        <v>0.3208333333333334</v>
      </c>
      <c r="G99" s="1" t="s">
        <v>117</v>
      </c>
      <c r="H99" s="12">
        <v>95.717892</v>
      </c>
      <c r="J99" s="1" t="s">
        <v>117</v>
      </c>
      <c r="K99" s="12">
        <f t="shared" si="7"/>
        <v>114.5240156579822</v>
      </c>
      <c r="M99" s="12">
        <f t="shared" si="8"/>
        <v>87.47465967811183</v>
      </c>
    </row>
    <row r="100" spans="6:13" ht="15.75">
      <c r="F100" s="1">
        <v>0.325</v>
      </c>
      <c r="G100" s="1" t="s">
        <v>118</v>
      </c>
      <c r="H100" s="12">
        <v>90.108847</v>
      </c>
      <c r="J100" s="1" t="s">
        <v>118</v>
      </c>
      <c r="K100" s="12">
        <f aca="true" t="shared" si="9" ref="K100:K131">A_0*H100+A_1*H99+A_2*H98+B_1*K99+B_2*K98</f>
        <v>110.79336027842214</v>
      </c>
      <c r="M100" s="12">
        <f t="shared" si="8"/>
        <v>82.88877763147373</v>
      </c>
    </row>
    <row r="101" spans="6:13" ht="15.75">
      <c r="F101" s="1">
        <v>0.3291666666666667</v>
      </c>
      <c r="G101" s="1" t="s">
        <v>119</v>
      </c>
      <c r="H101" s="12">
        <v>88.004661</v>
      </c>
      <c r="J101" s="1" t="s">
        <v>119</v>
      </c>
      <c r="K101" s="12">
        <f t="shared" si="9"/>
        <v>107.20640802426873</v>
      </c>
      <c r="M101" s="12">
        <f t="shared" si="8"/>
        <v>78.2805511211997</v>
      </c>
    </row>
    <row r="102" spans="6:13" ht="15.75">
      <c r="F102" s="1">
        <v>0.33333333333333337</v>
      </c>
      <c r="G102" s="1" t="s">
        <v>120</v>
      </c>
      <c r="H102" s="12">
        <v>77.224704</v>
      </c>
      <c r="J102" s="1" t="s">
        <v>120</v>
      </c>
      <c r="K102" s="12">
        <f t="shared" si="9"/>
        <v>103.65372203925237</v>
      </c>
      <c r="M102" s="12">
        <f t="shared" si="8"/>
        <v>73.70279072642077</v>
      </c>
    </row>
    <row r="103" spans="6:13" ht="15.75">
      <c r="F103" s="1">
        <v>0.3375</v>
      </c>
      <c r="G103" s="1" t="s">
        <v>121</v>
      </c>
      <c r="H103" s="12">
        <v>71.177676</v>
      </c>
      <c r="J103" s="1" t="s">
        <v>121</v>
      </c>
      <c r="K103" s="12">
        <f t="shared" si="9"/>
        <v>99.95270930041231</v>
      </c>
      <c r="M103" s="12">
        <f t="shared" si="8"/>
        <v>69.22752106659239</v>
      </c>
    </row>
    <row r="104" spans="6:13" ht="15.75">
      <c r="F104" s="1">
        <v>0.3416666666666667</v>
      </c>
      <c r="G104" s="1" t="s">
        <v>122</v>
      </c>
      <c r="H104" s="12">
        <v>69.42398</v>
      </c>
      <c r="J104" s="1" t="s">
        <v>122</v>
      </c>
      <c r="K104" s="12">
        <f t="shared" si="9"/>
        <v>96.03453909359764</v>
      </c>
      <c r="M104" s="12">
        <f t="shared" si="8"/>
        <v>64.94047125794158</v>
      </c>
    </row>
    <row r="105" spans="6:13" ht="15.75">
      <c r="F105" s="1">
        <v>0.3458333333333333</v>
      </c>
      <c r="G105" s="1" t="s">
        <v>123</v>
      </c>
      <c r="H105" s="12">
        <v>58.818794</v>
      </c>
      <c r="J105" s="1" t="s">
        <v>123</v>
      </c>
      <c r="K105" s="12">
        <f t="shared" si="9"/>
        <v>91.9089742364493</v>
      </c>
      <c r="M105" s="12">
        <f t="shared" si="8"/>
        <v>60.936215174510565</v>
      </c>
    </row>
    <row r="106" spans="6:13" ht="15.75">
      <c r="F106" s="1">
        <v>0.35</v>
      </c>
      <c r="G106" s="1" t="s">
        <v>124</v>
      </c>
      <c r="H106" s="12">
        <v>51.983326</v>
      </c>
      <c r="J106" s="1" t="s">
        <v>124</v>
      </c>
      <c r="K106" s="12">
        <f t="shared" si="9"/>
        <v>87.48467117615952</v>
      </c>
      <c r="M106" s="12">
        <f t="shared" si="8"/>
        <v>57.313535234189125</v>
      </c>
    </row>
    <row r="107" spans="6:13" ht="15.75">
      <c r="F107" s="1">
        <v>0.35416666666666663</v>
      </c>
      <c r="G107" s="1" t="s">
        <v>125</v>
      </c>
      <c r="H107" s="12">
        <v>47.425443</v>
      </c>
      <c r="J107" s="1" t="s">
        <v>125</v>
      </c>
      <c r="K107" s="12">
        <f t="shared" si="9"/>
        <v>82.71960837859714</v>
      </c>
      <c r="M107" s="12">
        <f t="shared" si="8"/>
        <v>54.16761536202266</v>
      </c>
    </row>
    <row r="108" spans="6:13" ht="15.75">
      <c r="F108" s="1">
        <v>0.3583333333333333</v>
      </c>
      <c r="G108" s="1" t="s">
        <v>126</v>
      </c>
      <c r="H108" s="12">
        <v>49.440762</v>
      </c>
      <c r="J108" s="1" t="s">
        <v>126</v>
      </c>
      <c r="K108" s="12">
        <f t="shared" si="9"/>
        <v>77.76499365664566</v>
      </c>
      <c r="M108" s="12">
        <f t="shared" si="8"/>
        <v>51.58242567005963</v>
      </c>
    </row>
    <row r="109" spans="6:13" ht="15.75">
      <c r="F109" s="1">
        <v>0.3625</v>
      </c>
      <c r="G109" s="1" t="s">
        <v>127</v>
      </c>
      <c r="H109" s="12">
        <v>35.768851</v>
      </c>
      <c r="J109" s="1" t="s">
        <v>127</v>
      </c>
      <c r="K109" s="12">
        <f t="shared" si="9"/>
        <v>72.7358668641985</v>
      </c>
      <c r="M109" s="12">
        <f t="shared" si="8"/>
        <v>49.62706278824385</v>
      </c>
    </row>
    <row r="110" spans="6:13" ht="15.75">
      <c r="F110" s="1">
        <v>0.3666666666666666</v>
      </c>
      <c r="G110" s="1" t="s">
        <v>128</v>
      </c>
      <c r="H110" s="12">
        <v>42.605051</v>
      </c>
      <c r="J110" s="1" t="s">
        <v>128</v>
      </c>
      <c r="K110" s="12">
        <f t="shared" si="9"/>
        <v>67.67091819141905</v>
      </c>
      <c r="M110" s="12">
        <f t="shared" si="8"/>
        <v>48.352301375548805</v>
      </c>
    </row>
    <row r="111" spans="6:13" ht="15.75">
      <c r="F111" s="1">
        <v>0.37083333333333324</v>
      </c>
      <c r="G111" s="1" t="s">
        <v>129</v>
      </c>
      <c r="H111" s="12">
        <v>35.593072</v>
      </c>
      <c r="J111" s="1" t="s">
        <v>129</v>
      </c>
      <c r="K111" s="12">
        <f t="shared" si="9"/>
        <v>62.72801325307976</v>
      </c>
      <c r="M111" s="12">
        <f t="shared" si="8"/>
        <v>47.78588806331132</v>
      </c>
    </row>
    <row r="112" spans="6:13" ht="15.75">
      <c r="F112" s="1">
        <v>0.375</v>
      </c>
      <c r="G112" s="1" t="s">
        <v>130</v>
      </c>
      <c r="H112" s="12">
        <v>39.712364</v>
      </c>
      <c r="J112" s="1" t="s">
        <v>130</v>
      </c>
      <c r="K112" s="12">
        <f t="shared" si="9"/>
        <v>58.0600765046511</v>
      </c>
      <c r="M112" s="12">
        <f t="shared" si="8"/>
        <v>47.929886633398844</v>
      </c>
    </row>
    <row r="113" spans="6:13" ht="15.75">
      <c r="F113" s="1">
        <v>0.37916666666666654</v>
      </c>
      <c r="G113" s="1" t="s">
        <v>131</v>
      </c>
      <c r="H113" s="12">
        <v>40.239028</v>
      </c>
      <c r="J113" s="1" t="s">
        <v>131</v>
      </c>
      <c r="K113" s="12">
        <f t="shared" si="9"/>
        <v>53.81943642519575</v>
      </c>
      <c r="M113" s="12">
        <f t="shared" si="8"/>
        <v>48.76027331371224</v>
      </c>
    </row>
    <row r="114" spans="6:13" ht="15.75">
      <c r="F114" s="1">
        <v>0.3833333333333332</v>
      </c>
      <c r="G114" s="1" t="s">
        <v>132</v>
      </c>
      <c r="H114" s="12">
        <v>50.05434</v>
      </c>
      <c r="J114" s="1" t="s">
        <v>132</v>
      </c>
      <c r="K114" s="12">
        <f t="shared" si="9"/>
        <v>50.24515850228266</v>
      </c>
      <c r="M114" s="12">
        <f t="shared" si="8"/>
        <v>50.22923060885119</v>
      </c>
    </row>
    <row r="115" spans="6:13" ht="15.75">
      <c r="F115" s="1">
        <v>0.3875</v>
      </c>
      <c r="G115" s="1" t="s">
        <v>133</v>
      </c>
      <c r="H115" s="12">
        <v>49.177674</v>
      </c>
      <c r="J115" s="1" t="s">
        <v>133</v>
      </c>
      <c r="K115" s="12">
        <f t="shared" si="9"/>
        <v>47.52856057738978</v>
      </c>
      <c r="M115" s="12">
        <f t="shared" si="8"/>
        <v>52.27171238455612</v>
      </c>
    </row>
    <row r="116" spans="6:13" ht="15.75">
      <c r="F116" s="1">
        <v>0.3916666666666665</v>
      </c>
      <c r="G116" s="1" t="s">
        <v>134</v>
      </c>
      <c r="H116" s="12">
        <v>50.142473</v>
      </c>
      <c r="J116" s="1" t="s">
        <v>134</v>
      </c>
      <c r="K116" s="12">
        <f t="shared" si="9"/>
        <v>45.65534236962509</v>
      </c>
      <c r="M116" s="12">
        <f t="shared" si="8"/>
        <v>54.81226512156184</v>
      </c>
    </row>
    <row r="117" spans="6:13" ht="15.75">
      <c r="F117" s="1">
        <v>0.39583333333333315</v>
      </c>
      <c r="G117" s="1" t="s">
        <v>135</v>
      </c>
      <c r="H117" s="12">
        <v>60.396865</v>
      </c>
      <c r="J117" s="1" t="s">
        <v>135</v>
      </c>
      <c r="K117" s="12">
        <f t="shared" si="9"/>
        <v>44.60293818998145</v>
      </c>
      <c r="M117" s="12">
        <f t="shared" si="8"/>
        <v>57.76788187815566</v>
      </c>
    </row>
    <row r="118" spans="6:13" ht="15.75">
      <c r="F118" s="1">
        <v>0.4</v>
      </c>
      <c r="G118" s="1" t="s">
        <v>136</v>
      </c>
      <c r="H118" s="12">
        <v>62.32457</v>
      </c>
      <c r="J118" s="1" t="s">
        <v>136</v>
      </c>
      <c r="K118" s="12">
        <f t="shared" si="9"/>
        <v>44.453423206085596</v>
      </c>
      <c r="M118" s="12">
        <f t="shared" si="8"/>
        <v>61.050596534658446</v>
      </c>
    </row>
    <row r="119" spans="6:13" ht="15.75">
      <c r="F119" s="1">
        <v>0.40416666666666645</v>
      </c>
      <c r="G119" s="1" t="s">
        <v>137</v>
      </c>
      <c r="H119" s="12">
        <v>70.300645</v>
      </c>
      <c r="J119" s="1" t="s">
        <v>137</v>
      </c>
      <c r="K119" s="12">
        <f t="shared" si="9"/>
        <v>45.211203974764096</v>
      </c>
      <c r="M119" s="12">
        <f t="shared" si="8"/>
        <v>64.5732742066075</v>
      </c>
    </row>
    <row r="120" spans="6:13" ht="15.75">
      <c r="F120" s="1">
        <v>0.4083333333333331</v>
      </c>
      <c r="G120" s="1" t="s">
        <v>138</v>
      </c>
      <c r="H120" s="12">
        <v>61.097721</v>
      </c>
      <c r="J120" s="1" t="s">
        <v>138</v>
      </c>
      <c r="K120" s="12">
        <f t="shared" si="9"/>
        <v>46.68915104912982</v>
      </c>
      <c r="M120" s="12">
        <f t="shared" si="8"/>
        <v>68.2538190507966</v>
      </c>
    </row>
    <row r="121" spans="6:13" ht="15.75">
      <c r="F121" s="1">
        <v>0.4125</v>
      </c>
      <c r="G121" s="1" t="s">
        <v>139</v>
      </c>
      <c r="H121" s="12">
        <v>79.765803</v>
      </c>
      <c r="J121" s="1" t="s">
        <v>139</v>
      </c>
      <c r="K121" s="12">
        <f t="shared" si="9"/>
        <v>48.71466016521862</v>
      </c>
      <c r="M121" s="12">
        <f t="shared" si="8"/>
        <v>72.01379116203047</v>
      </c>
    </row>
    <row r="122" spans="6:13" ht="15.75">
      <c r="F122" s="1">
        <v>0.4166666666666664</v>
      </c>
      <c r="G122" s="1" t="s">
        <v>140</v>
      </c>
      <c r="H122" s="12">
        <v>75.471709</v>
      </c>
      <c r="J122" s="1" t="s">
        <v>140</v>
      </c>
      <c r="K122" s="12">
        <f t="shared" si="9"/>
        <v>51.31252437721143</v>
      </c>
      <c r="M122" s="12">
        <f t="shared" si="8"/>
        <v>75.77680975545813</v>
      </c>
    </row>
    <row r="123" spans="6:13" ht="15.75">
      <c r="F123" s="1">
        <v>0.42083333333333306</v>
      </c>
      <c r="G123" s="1" t="s">
        <v>141</v>
      </c>
      <c r="H123" s="12">
        <v>86.339922</v>
      </c>
      <c r="J123" s="1" t="s">
        <v>141</v>
      </c>
      <c r="K123" s="12">
        <f t="shared" si="9"/>
        <v>54.44283259890436</v>
      </c>
      <c r="M123" s="12">
        <f t="shared" si="8"/>
        <v>79.47153647618438</v>
      </c>
    </row>
    <row r="124" spans="6:13" ht="15.75">
      <c r="F124" s="1">
        <v>0.425</v>
      </c>
      <c r="G124" s="1" t="s">
        <v>142</v>
      </c>
      <c r="H124" s="12">
        <v>88.881448</v>
      </c>
      <c r="J124" s="1" t="s">
        <v>142</v>
      </c>
      <c r="K124" s="12">
        <f t="shared" si="9"/>
        <v>58.04211841660349</v>
      </c>
      <c r="M124" s="12">
        <f t="shared" si="8"/>
        <v>83.03616885437552</v>
      </c>
    </row>
    <row r="125" spans="6:13" ht="15.75">
      <c r="F125" s="1">
        <v>0.42916666666666636</v>
      </c>
      <c r="G125" s="1" t="s">
        <v>143</v>
      </c>
      <c r="H125" s="12">
        <v>90.02053</v>
      </c>
      <c r="J125" s="1" t="s">
        <v>143</v>
      </c>
      <c r="K125" s="12">
        <f t="shared" si="9"/>
        <v>62.01114101282838</v>
      </c>
      <c r="M125" s="12">
        <f t="shared" si="8"/>
        <v>86.4217800300526</v>
      </c>
    </row>
    <row r="126" spans="6:13" ht="15.75">
      <c r="F126" s="1">
        <v>0.433333333333333</v>
      </c>
      <c r="G126" s="1" t="s">
        <v>144</v>
      </c>
      <c r="H126" s="12">
        <v>92.475144</v>
      </c>
      <c r="J126" s="1" t="s">
        <v>144</v>
      </c>
      <c r="K126" s="12">
        <f t="shared" si="9"/>
        <v>66.15185777117205</v>
      </c>
      <c r="M126" s="12">
        <f t="shared" si="8"/>
        <v>89.59314505496017</v>
      </c>
    </row>
    <row r="127" spans="6:13" ht="15.75">
      <c r="F127" s="1">
        <v>0.4375</v>
      </c>
      <c r="G127" s="1" t="s">
        <v>145</v>
      </c>
      <c r="H127" s="12">
        <v>94.403184</v>
      </c>
      <c r="J127" s="1" t="s">
        <v>145</v>
      </c>
      <c r="K127" s="12">
        <f t="shared" si="9"/>
        <v>70.32100862726222</v>
      </c>
      <c r="M127" s="12">
        <f t="shared" si="8"/>
        <v>92.52628193477133</v>
      </c>
    </row>
    <row r="128" spans="6:13" ht="15.75">
      <c r="F128" s="1">
        <v>0.4416666666666663</v>
      </c>
      <c r="G128" s="1" t="s">
        <v>146</v>
      </c>
      <c r="H128" s="12">
        <v>103.868464</v>
      </c>
      <c r="J128" s="1" t="s">
        <v>146</v>
      </c>
      <c r="K128" s="12">
        <f t="shared" si="9"/>
        <v>74.50069233654739</v>
      </c>
      <c r="M128" s="12">
        <f t="shared" si="8"/>
        <v>95.20646226107868</v>
      </c>
    </row>
    <row r="129" spans="6:13" ht="15.75">
      <c r="F129" s="1">
        <v>0.44583333333333297</v>
      </c>
      <c r="G129" s="1" t="s">
        <v>147</v>
      </c>
      <c r="H129" s="12">
        <v>91.511016</v>
      </c>
      <c r="J129" s="1" t="s">
        <v>147</v>
      </c>
      <c r="K129" s="12">
        <f t="shared" si="9"/>
        <v>78.59621158177293</v>
      </c>
      <c r="M129" s="12">
        <f t="shared" si="8"/>
        <v>97.62842089641812</v>
      </c>
    </row>
    <row r="130" spans="6:13" ht="15.75">
      <c r="F130" s="1">
        <v>0.45</v>
      </c>
      <c r="G130" s="1" t="s">
        <v>148</v>
      </c>
      <c r="H130" s="12">
        <v>105.70944</v>
      </c>
      <c r="J130" s="1" t="s">
        <v>148</v>
      </c>
      <c r="K130" s="12">
        <f t="shared" si="9"/>
        <v>82.43604076687564</v>
      </c>
      <c r="M130" s="12">
        <f aca="true" t="shared" si="10" ref="M130:M160">A_0*K130+A_1*K131+A_2*K132+B_1*M131+B_2*M132</f>
        <v>99.7944412619299</v>
      </c>
    </row>
    <row r="131" spans="6:13" ht="15.75">
      <c r="F131" s="1">
        <v>0.4541666666666663</v>
      </c>
      <c r="G131" s="1" t="s">
        <v>149</v>
      </c>
      <c r="H131" s="12">
        <v>105.621276</v>
      </c>
      <c r="J131" s="1" t="s">
        <v>149</v>
      </c>
      <c r="K131" s="12">
        <f t="shared" si="9"/>
        <v>86.09730057945197</v>
      </c>
      <c r="M131" s="12">
        <f t="shared" si="10"/>
        <v>101.71152649767872</v>
      </c>
    </row>
    <row r="132" spans="6:13" ht="15.75">
      <c r="F132" s="1">
        <v>0.4583333333333329</v>
      </c>
      <c r="G132" s="1" t="s">
        <v>150</v>
      </c>
      <c r="H132" s="12">
        <v>104.219198</v>
      </c>
      <c r="J132" s="1" t="s">
        <v>150</v>
      </c>
      <c r="K132" s="12">
        <f aca="true" t="shared" si="11" ref="K132:K162">A_0*H132+A_1*H131+A_2*H130+B_1*K131+B_2*K130</f>
        <v>89.60661301420258</v>
      </c>
      <c r="M132" s="12">
        <f t="shared" si="10"/>
        <v>103.39290849177752</v>
      </c>
    </row>
    <row r="133" spans="6:13" ht="15.75">
      <c r="F133" s="1">
        <v>0.4625</v>
      </c>
      <c r="G133" s="1" t="s">
        <v>151</v>
      </c>
      <c r="H133" s="12">
        <v>106.674116</v>
      </c>
      <c r="J133" s="1" t="s">
        <v>151</v>
      </c>
      <c r="K133" s="12">
        <f t="shared" si="11"/>
        <v>92.84419282338612</v>
      </c>
      <c r="M133" s="12">
        <f t="shared" si="10"/>
        <v>104.85976635624883</v>
      </c>
    </row>
    <row r="134" spans="6:13" ht="15.75">
      <c r="F134" s="1">
        <v>0.46666666666666623</v>
      </c>
      <c r="G134" s="1" t="s">
        <v>152</v>
      </c>
      <c r="H134" s="12">
        <v>106.585617</v>
      </c>
      <c r="J134" s="1" t="s">
        <v>152</v>
      </c>
      <c r="K134" s="12">
        <f t="shared" si="11"/>
        <v>95.77850794726989</v>
      </c>
      <c r="M134" s="12">
        <f t="shared" si="10"/>
        <v>106.13917502540494</v>
      </c>
    </row>
    <row r="135" spans="6:13" ht="15.75">
      <c r="F135" s="1">
        <v>0.4708333333333329</v>
      </c>
      <c r="G135" s="1" t="s">
        <v>153</v>
      </c>
      <c r="H135" s="12">
        <v>110.266774</v>
      </c>
      <c r="J135" s="1" t="s">
        <v>153</v>
      </c>
      <c r="K135" s="12">
        <f t="shared" si="11"/>
        <v>98.4286422930456</v>
      </c>
      <c r="M135" s="12">
        <f t="shared" si="10"/>
        <v>107.26215394098688</v>
      </c>
    </row>
    <row r="136" spans="6:13" ht="15.75">
      <c r="F136" s="1">
        <v>0.475</v>
      </c>
      <c r="G136" s="1" t="s">
        <v>154</v>
      </c>
      <c r="H136" s="12">
        <v>100.801861</v>
      </c>
      <c r="J136" s="1" t="s">
        <v>154</v>
      </c>
      <c r="K136" s="12">
        <f t="shared" si="11"/>
        <v>100.7300749154491</v>
      </c>
      <c r="M136" s="12">
        <f t="shared" si="10"/>
        <v>108.2623624500508</v>
      </c>
    </row>
    <row r="137" spans="6:13" ht="15.75">
      <c r="F137" s="1">
        <v>0.4791666666666662</v>
      </c>
      <c r="G137" s="1" t="s">
        <v>155</v>
      </c>
      <c r="H137" s="12">
        <v>108.864879</v>
      </c>
      <c r="J137" s="1" t="s">
        <v>155</v>
      </c>
      <c r="K137" s="12">
        <f t="shared" si="11"/>
        <v>102.59586687484078</v>
      </c>
      <c r="M137" s="12">
        <f t="shared" si="10"/>
        <v>109.17199156377724</v>
      </c>
    </row>
    <row r="138" spans="6:13" ht="15.75">
      <c r="F138" s="1">
        <v>0.48333333333333284</v>
      </c>
      <c r="G138" s="1" t="s">
        <v>156</v>
      </c>
      <c r="H138" s="12">
        <v>105.62152</v>
      </c>
      <c r="J138" s="1" t="s">
        <v>156</v>
      </c>
      <c r="K138" s="12">
        <f t="shared" si="11"/>
        <v>104.10096156842566</v>
      </c>
      <c r="M138" s="12">
        <f t="shared" si="10"/>
        <v>110.01669785122627</v>
      </c>
    </row>
    <row r="139" spans="6:13" ht="15.75">
      <c r="F139" s="1">
        <v>0.4875</v>
      </c>
      <c r="G139" s="1" t="s">
        <v>157</v>
      </c>
      <c r="H139" s="12">
        <v>107.813137</v>
      </c>
      <c r="J139" s="1" t="s">
        <v>157</v>
      </c>
      <c r="K139" s="12">
        <f t="shared" si="11"/>
        <v>105.31966377850604</v>
      </c>
      <c r="M139" s="12">
        <f t="shared" si="10"/>
        <v>110.81364947266512</v>
      </c>
    </row>
    <row r="140" spans="6:13" ht="15.75">
      <c r="F140" s="1">
        <v>0.49166666666666614</v>
      </c>
      <c r="G140" s="1" t="s">
        <v>158</v>
      </c>
      <c r="H140" s="12">
        <v>110.354847</v>
      </c>
      <c r="J140" s="1" t="s">
        <v>158</v>
      </c>
      <c r="K140" s="12">
        <f t="shared" si="11"/>
        <v>106.31762008760428</v>
      </c>
      <c r="M140" s="12">
        <f t="shared" si="10"/>
        <v>111.57169545529514</v>
      </c>
    </row>
    <row r="141" spans="6:13" ht="15.75">
      <c r="F141" s="1">
        <v>0.4958333333333328</v>
      </c>
      <c r="G141" s="1" t="s">
        <v>159</v>
      </c>
      <c r="H141" s="12">
        <v>116.752211</v>
      </c>
      <c r="J141" s="1" t="s">
        <v>159</v>
      </c>
      <c r="K141" s="12">
        <f t="shared" si="11"/>
        <v>107.26383796167465</v>
      </c>
      <c r="M141" s="12">
        <f t="shared" si="10"/>
        <v>112.29342991248608</v>
      </c>
    </row>
    <row r="142" spans="6:13" ht="15.75">
      <c r="F142" s="1">
        <f aca="true" t="shared" si="12" ref="F142:F162">F141+1/240</f>
        <v>0.49999999999999944</v>
      </c>
      <c r="G142" s="1" t="s">
        <v>32</v>
      </c>
      <c r="H142" s="13">
        <f aca="true" t="shared" si="13" ref="H142:H162">TREND(H$131:H$141,$F$131:$F$141,$F142,TRUE)</f>
        <v>111.9769075454545</v>
      </c>
      <c r="J142" s="1" t="s">
        <v>32</v>
      </c>
      <c r="K142" s="12">
        <f t="shared" si="11"/>
        <v>108.24827755739057</v>
      </c>
      <c r="M142" s="12">
        <f t="shared" si="10"/>
        <v>112.98026375489138</v>
      </c>
    </row>
    <row r="143" spans="6:13" ht="15.75">
      <c r="F143" s="1">
        <f t="shared" si="12"/>
        <v>0.5041666666666661</v>
      </c>
      <c r="G143" s="1" t="s">
        <v>32</v>
      </c>
      <c r="H143" s="13">
        <f t="shared" si="13"/>
        <v>112.70676431818177</v>
      </c>
      <c r="J143" s="1" t="s">
        <v>32</v>
      </c>
      <c r="K143" s="12">
        <f t="shared" si="11"/>
        <v>109.18934306510533</v>
      </c>
      <c r="M143" s="12">
        <f t="shared" si="10"/>
        <v>113.6360103137266</v>
      </c>
    </row>
    <row r="144" spans="6:13" ht="15.75">
      <c r="F144" s="1">
        <f t="shared" si="12"/>
        <v>0.5083333333333327</v>
      </c>
      <c r="G144" s="1" t="s">
        <v>32</v>
      </c>
      <c r="H144" s="13">
        <f t="shared" si="13"/>
        <v>113.43662109090903</v>
      </c>
      <c r="J144" s="1" t="s">
        <v>32</v>
      </c>
      <c r="K144" s="12">
        <f t="shared" si="11"/>
        <v>110.02806397704155</v>
      </c>
      <c r="M144" s="12">
        <f t="shared" si="10"/>
        <v>114.26552580757001</v>
      </c>
    </row>
    <row r="145" spans="6:13" ht="15.75">
      <c r="F145" s="1">
        <f t="shared" si="12"/>
        <v>0.5124999999999994</v>
      </c>
      <c r="G145" s="1" t="s">
        <v>32</v>
      </c>
      <c r="H145" s="13">
        <f t="shared" si="13"/>
        <v>114.16647786363629</v>
      </c>
      <c r="J145" s="1" t="s">
        <v>32</v>
      </c>
      <c r="K145" s="12">
        <f t="shared" si="11"/>
        <v>110.78779853696894</v>
      </c>
      <c r="M145" s="12">
        <f t="shared" si="10"/>
        <v>114.87208954927884</v>
      </c>
    </row>
    <row r="146" spans="6:13" ht="15.75">
      <c r="F146" s="1">
        <f t="shared" si="12"/>
        <v>0.516666666666666</v>
      </c>
      <c r="G146" s="1" t="s">
        <v>32</v>
      </c>
      <c r="H146" s="13">
        <f t="shared" si="13"/>
        <v>114.89633463636356</v>
      </c>
      <c r="J146" s="1" t="s">
        <v>32</v>
      </c>
      <c r="K146" s="12">
        <f t="shared" si="11"/>
        <v>111.48899295012008</v>
      </c>
      <c r="M146" s="12">
        <f t="shared" si="10"/>
        <v>115.45672756912249</v>
      </c>
    </row>
    <row r="147" spans="6:13" ht="15.75">
      <c r="F147" s="1">
        <f t="shared" si="12"/>
        <v>0.5208333333333327</v>
      </c>
      <c r="G147" s="1" t="s">
        <v>32</v>
      </c>
      <c r="H147" s="13">
        <f t="shared" si="13"/>
        <v>115.62619140909082</v>
      </c>
      <c r="J147" s="1" t="s">
        <v>32</v>
      </c>
      <c r="K147" s="12">
        <f t="shared" si="11"/>
        <v>112.14907084312597</v>
      </c>
      <c r="M147" s="12">
        <f t="shared" si="10"/>
        <v>116.01855106390282</v>
      </c>
    </row>
    <row r="148" spans="6:13" ht="15.75">
      <c r="F148" s="1">
        <f t="shared" si="12"/>
        <v>0.5249999999999994</v>
      </c>
      <c r="G148" s="1" t="s">
        <v>32</v>
      </c>
      <c r="H148" s="13">
        <f t="shared" si="13"/>
        <v>116.3560481818181</v>
      </c>
      <c r="J148" s="1" t="s">
        <v>32</v>
      </c>
      <c r="K148" s="12">
        <f t="shared" si="11"/>
        <v>112.78248825867271</v>
      </c>
      <c r="M148" s="12">
        <f t="shared" si="10"/>
        <v>116.5551579245653</v>
      </c>
    </row>
    <row r="149" spans="6:13" ht="15.75">
      <c r="F149" s="1">
        <f t="shared" si="12"/>
        <v>0.529166666666666</v>
      </c>
      <c r="G149" s="1" t="s">
        <v>32</v>
      </c>
      <c r="H149" s="13">
        <f t="shared" si="13"/>
        <v>117.08590495454536</v>
      </c>
      <c r="J149" s="1" t="s">
        <v>32</v>
      </c>
      <c r="K149" s="12">
        <f t="shared" si="11"/>
        <v>113.4009060800027</v>
      </c>
      <c r="M149" s="12">
        <f t="shared" si="10"/>
        <v>117.06309923891538</v>
      </c>
    </row>
    <row r="150" spans="6:13" ht="15.75">
      <c r="F150" s="1">
        <f t="shared" si="12"/>
        <v>0.5333333333333327</v>
      </c>
      <c r="G150" s="1" t="s">
        <v>32</v>
      </c>
      <c r="H150" s="13">
        <f t="shared" si="13"/>
        <v>117.81576172727262</v>
      </c>
      <c r="J150" s="1" t="s">
        <v>32</v>
      </c>
      <c r="K150" s="12">
        <f t="shared" si="11"/>
        <v>114.01343979882286</v>
      </c>
      <c r="M150" s="12">
        <f t="shared" si="10"/>
        <v>117.53841674800256</v>
      </c>
    </row>
    <row r="151" spans="6:13" ht="15.75">
      <c r="F151" s="1">
        <f t="shared" si="12"/>
        <v>0.5374999999999993</v>
      </c>
      <c r="G151" s="1" t="s">
        <v>32</v>
      </c>
      <c r="H151" s="13">
        <f t="shared" si="13"/>
        <v>118.54561849999989</v>
      </c>
      <c r="J151" s="1" t="s">
        <v>32</v>
      </c>
      <c r="K151" s="12">
        <f t="shared" si="11"/>
        <v>114.62695413857642</v>
      </c>
      <c r="M151" s="12">
        <f t="shared" si="10"/>
        <v>117.97726002250468</v>
      </c>
    </row>
    <row r="152" spans="6:13" ht="15.75">
      <c r="F152" s="1">
        <f t="shared" si="12"/>
        <v>0.541666666666666</v>
      </c>
      <c r="G152" s="1" t="s">
        <v>32</v>
      </c>
      <c r="H152" s="13">
        <f t="shared" si="13"/>
        <v>119.27547527272715</v>
      </c>
      <c r="J152" s="1" t="s">
        <v>32</v>
      </c>
      <c r="K152" s="12">
        <f t="shared" si="11"/>
        <v>115.24637699970748</v>
      </c>
      <c r="M152" s="12">
        <f t="shared" si="10"/>
        <v>118.37659341960868</v>
      </c>
    </row>
    <row r="153" spans="6:13" ht="15.75">
      <c r="F153" s="1">
        <f t="shared" si="12"/>
        <v>0.5458333333333326</v>
      </c>
      <c r="G153" s="1" t="s">
        <v>32</v>
      </c>
      <c r="H153" s="13">
        <f t="shared" si="13"/>
        <v>120.00533204545441</v>
      </c>
      <c r="J153" s="1" t="s">
        <v>32</v>
      </c>
      <c r="K153" s="12">
        <f t="shared" si="11"/>
        <v>115.87501337126963</v>
      </c>
      <c r="M153" s="12">
        <f t="shared" si="10"/>
        <v>118.73500245990378</v>
      </c>
    </row>
    <row r="154" spans="6:13" ht="15.75">
      <c r="F154" s="1">
        <f t="shared" si="12"/>
        <v>0.5499999999999993</v>
      </c>
      <c r="G154" s="1" t="s">
        <v>32</v>
      </c>
      <c r="H154" s="13">
        <f t="shared" si="13"/>
        <v>120.73518881818168</v>
      </c>
      <c r="J154" s="1" t="s">
        <v>32</v>
      </c>
      <c r="K154" s="12">
        <f t="shared" si="11"/>
        <v>116.51484519222373</v>
      </c>
      <c r="M154" s="12">
        <f t="shared" si="10"/>
        <v>119.05360688077647</v>
      </c>
    </row>
    <row r="155" spans="6:13" ht="15.75">
      <c r="F155" s="1">
        <f t="shared" si="12"/>
        <v>0.5541666666666659</v>
      </c>
      <c r="G155" s="1" t="s">
        <v>32</v>
      </c>
      <c r="H155" s="13">
        <f t="shared" si="13"/>
        <v>121.46504559090894</v>
      </c>
      <c r="J155" s="1" t="s">
        <v>32</v>
      </c>
      <c r="K155" s="12">
        <f t="shared" si="11"/>
        <v>117.16680763876955</v>
      </c>
      <c r="M155" s="12">
        <f t="shared" si="10"/>
        <v>119.3370830069508</v>
      </c>
    </row>
    <row r="156" spans="6:13" ht="15.75">
      <c r="F156" s="1">
        <f t="shared" si="12"/>
        <v>0.5583333333333326</v>
      </c>
      <c r="G156" s="1" t="s">
        <v>32</v>
      </c>
      <c r="H156" s="13">
        <f t="shared" si="13"/>
        <v>122.19490236363622</v>
      </c>
      <c r="J156" s="1" t="s">
        <v>32</v>
      </c>
      <c r="K156" s="12">
        <f t="shared" si="11"/>
        <v>117.83103599359988</v>
      </c>
      <c r="M156" s="12">
        <f t="shared" si="10"/>
        <v>119.5947909424558</v>
      </c>
    </row>
    <row r="157" spans="6:13" ht="15.75">
      <c r="F157" s="1">
        <f t="shared" si="12"/>
        <v>0.5624999999999992</v>
      </c>
      <c r="G157" s="1" t="s">
        <v>32</v>
      </c>
      <c r="H157" s="13">
        <f t="shared" si="13"/>
        <v>122.92475913636348</v>
      </c>
      <c r="J157" s="1" t="s">
        <v>32</v>
      </c>
      <c r="K157" s="12">
        <f t="shared" si="11"/>
        <v>118.50708017896459</v>
      </c>
      <c r="M157" s="12">
        <f t="shared" si="10"/>
        <v>119.84199213992231</v>
      </c>
    </row>
    <row r="158" spans="6:13" ht="15.75">
      <c r="F158" s="1">
        <f t="shared" si="12"/>
        <v>0.5666666666666659</v>
      </c>
      <c r="G158" s="1" t="s">
        <v>32</v>
      </c>
      <c r="H158" s="13">
        <f t="shared" si="13"/>
        <v>123.65461590909074</v>
      </c>
      <c r="J158" s="1" t="s">
        <v>32</v>
      </c>
      <c r="K158" s="12">
        <f t="shared" si="11"/>
        <v>119.19408628494577</v>
      </c>
      <c r="M158" s="12">
        <f t="shared" si="10"/>
        <v>120.1011298674801</v>
      </c>
    </row>
    <row r="159" spans="6:13" ht="15.75">
      <c r="F159" s="1">
        <f t="shared" si="12"/>
        <v>0.5708333333333325</v>
      </c>
      <c r="G159" s="1" t="s">
        <v>32</v>
      </c>
      <c r="H159" s="13">
        <f t="shared" si="13"/>
        <v>124.38447268181801</v>
      </c>
      <c r="J159" s="1" t="s">
        <v>32</v>
      </c>
      <c r="K159" s="12">
        <f t="shared" si="11"/>
        <v>119.89094608340952</v>
      </c>
      <c r="M159" s="12">
        <f t="shared" si="10"/>
        <v>120.4031287394792</v>
      </c>
    </row>
    <row r="160" spans="6:13" ht="15.75">
      <c r="F160" s="1">
        <f t="shared" si="12"/>
        <v>0.5749999999999992</v>
      </c>
      <c r="G160" s="1" t="s">
        <v>32</v>
      </c>
      <c r="H160" s="13">
        <f t="shared" si="13"/>
        <v>125.11432945454527</v>
      </c>
      <c r="J160" s="1" t="s">
        <v>32</v>
      </c>
      <c r="K160" s="12">
        <f t="shared" si="11"/>
        <v>120.59641667540767</v>
      </c>
      <c r="M160" s="12">
        <f t="shared" si="10"/>
        <v>120.78864965395945</v>
      </c>
    </row>
    <row r="161" spans="6:13" ht="15.75">
      <c r="F161" s="1">
        <f t="shared" si="12"/>
        <v>0.5791666666666658</v>
      </c>
      <c r="G161" s="1" t="s">
        <v>32</v>
      </c>
      <c r="H161" s="13">
        <f t="shared" si="13"/>
        <v>125.84418622727254</v>
      </c>
      <c r="J161" s="1" t="s">
        <v>32</v>
      </c>
      <c r="K161" s="12">
        <f t="shared" si="11"/>
        <v>121.30921316200741</v>
      </c>
      <c r="M161" s="22">
        <f>K161</f>
        <v>121.30921316200741</v>
      </c>
    </row>
    <row r="162" spans="6:13" ht="15.75">
      <c r="F162" s="1">
        <f t="shared" si="12"/>
        <v>0.5833333333333325</v>
      </c>
      <c r="G162" s="1" t="s">
        <v>32</v>
      </c>
      <c r="H162" s="13">
        <f t="shared" si="13"/>
        <v>126.5740429999998</v>
      </c>
      <c r="J162" s="1" t="s">
        <v>32</v>
      </c>
      <c r="K162" s="12">
        <f t="shared" si="11"/>
        <v>122.0280776369348</v>
      </c>
      <c r="M162" s="22">
        <f>K162</f>
        <v>122.0280776369348</v>
      </c>
    </row>
    <row r="1222" ht="15.75">
      <c r="I1222" s="13"/>
    </row>
    <row r="1223" ht="15.75">
      <c r="I1223" s="13"/>
    </row>
    <row r="1224" ht="15.75">
      <c r="I1224" s="13"/>
    </row>
    <row r="1225" ht="15.75">
      <c r="I1225" s="13"/>
    </row>
    <row r="1226" ht="15.75">
      <c r="I1226" s="13"/>
    </row>
    <row r="1227" ht="15.75">
      <c r="I1227" s="13"/>
    </row>
    <row r="1228" ht="15.75">
      <c r="I1228" s="13"/>
    </row>
    <row r="1229" ht="15.75">
      <c r="I1229" s="13"/>
    </row>
    <row r="1230" ht="15.75">
      <c r="I1230" s="13"/>
    </row>
    <row r="1231" ht="15.75">
      <c r="I1231" s="13"/>
    </row>
    <row r="1232" ht="15.75">
      <c r="I1232" s="13"/>
    </row>
    <row r="1233" ht="15.75">
      <c r="I1233" s="13"/>
    </row>
    <row r="1234" ht="15.75">
      <c r="I1234" s="13"/>
    </row>
    <row r="1235" ht="15.75">
      <c r="I1235" s="13"/>
    </row>
    <row r="1236" ht="15.75">
      <c r="I1236" s="13"/>
    </row>
    <row r="1237" ht="15.75">
      <c r="I1237" s="13"/>
    </row>
    <row r="1238" ht="15.75">
      <c r="I1238" s="13"/>
    </row>
    <row r="1239" ht="15.75">
      <c r="I1239" s="13"/>
    </row>
    <row r="1240" ht="15.75">
      <c r="I1240" s="13"/>
    </row>
    <row r="1241" ht="15.75">
      <c r="I1241" s="13"/>
    </row>
    <row r="1242" ht="15.75">
      <c r="I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1242"/>
  <sheetViews>
    <sheetView workbookViewId="0" topLeftCell="A1">
      <selection activeCell="C21" sqref="C21"/>
    </sheetView>
  </sheetViews>
  <sheetFormatPr defaultColWidth="9.00390625" defaultRowHeight="15.75"/>
  <cols>
    <col min="1" max="1" width="9.00390625" style="18" customWidth="1"/>
    <col min="2" max="2" width="12.125" style="6" customWidth="1"/>
    <col min="6" max="7" width="9.00390625" style="1" customWidth="1"/>
    <col min="8" max="9" width="9.00390625" style="12" customWidth="1"/>
    <col min="10" max="10" width="13.875" style="1" customWidth="1"/>
    <col min="11" max="11" width="9.00390625" style="12" customWidth="1"/>
  </cols>
  <sheetData>
    <row r="1" spans="1:19" ht="16.5" thickBot="1">
      <c r="A1" s="5"/>
      <c r="C1" t="s">
        <v>26</v>
      </c>
      <c r="D1" s="7"/>
      <c r="F1" s="1" t="s">
        <v>24</v>
      </c>
      <c r="G1" s="9" t="s">
        <v>28</v>
      </c>
      <c r="H1" s="8" t="s">
        <v>187</v>
      </c>
      <c r="I1" s="8"/>
      <c r="J1" s="1" t="s">
        <v>26</v>
      </c>
      <c r="K1" s="8" t="s">
        <v>188</v>
      </c>
      <c r="M1" s="21" t="s">
        <v>189</v>
      </c>
      <c r="O1" s="34" t="s">
        <v>190</v>
      </c>
      <c r="P1" s="35" t="s">
        <v>191</v>
      </c>
      <c r="R1" s="35" t="s">
        <v>193</v>
      </c>
      <c r="S1" s="35" t="s">
        <v>192</v>
      </c>
    </row>
    <row r="2" spans="1:13" ht="16.5" thickBot="1">
      <c r="A2" s="5"/>
      <c r="C2" s="10" t="s">
        <v>30</v>
      </c>
      <c r="D2" s="25">
        <v>16</v>
      </c>
      <c r="F2" s="1">
        <f aca="true" t="shared" si="0" ref="F2:F21">F3-1/240</f>
        <v>-0.08333333333333333</v>
      </c>
      <c r="G2" s="1" t="s">
        <v>32</v>
      </c>
      <c r="H2" s="13">
        <f aca="true" t="shared" si="1" ref="H2:H21">TREND(H$22:H$31,$F$22:$F$31,$F2,TRUE)</f>
        <v>1.3226105465515965</v>
      </c>
      <c r="I2" s="13"/>
      <c r="J2" s="1" t="s">
        <v>31</v>
      </c>
      <c r="K2" s="12">
        <f>H2</f>
        <v>1.3226105465515965</v>
      </c>
      <c r="M2" s="12">
        <f aca="true" t="shared" si="2" ref="M2:M33">A_0*K2+A_1*K3+A_2*K4+B_1*M3+B_2*M4</f>
        <v>1.3709468972408776</v>
      </c>
    </row>
    <row r="3" spans="1:13" ht="15.75">
      <c r="A3" s="5"/>
      <c r="C3" s="15" t="s">
        <v>33</v>
      </c>
      <c r="D3" s="16">
        <v>240</v>
      </c>
      <c r="F3" s="1">
        <f t="shared" si="0"/>
        <v>-0.07916666666666666</v>
      </c>
      <c r="G3" s="1" t="s">
        <v>32</v>
      </c>
      <c r="H3" s="13">
        <f t="shared" si="1"/>
        <v>1.353125065526271</v>
      </c>
      <c r="I3" s="13"/>
      <c r="J3" s="1" t="s">
        <v>31</v>
      </c>
      <c r="K3" s="12">
        <f>H3</f>
        <v>1.353125065526271</v>
      </c>
      <c r="M3" s="12">
        <f t="shared" si="2"/>
        <v>1.3862046136073927</v>
      </c>
    </row>
    <row r="4" spans="1:13" ht="15.75">
      <c r="A4" s="5"/>
      <c r="C4" s="15" t="s">
        <v>34</v>
      </c>
      <c r="D4" s="17">
        <f>TAN(PI()*D$2/D$3)/0.802</f>
        <v>0.26503311928930434</v>
      </c>
      <c r="F4" s="1">
        <f t="shared" si="0"/>
        <v>-0.075</v>
      </c>
      <c r="G4" s="1" t="s">
        <v>32</v>
      </c>
      <c r="H4" s="13">
        <f t="shared" si="1"/>
        <v>1.3836395845009455</v>
      </c>
      <c r="I4" s="13"/>
      <c r="J4" s="1" t="s">
        <v>31</v>
      </c>
      <c r="K4" s="12">
        <f aca="true" t="shared" si="3" ref="K4:K35">A_0*H4+A_1*H3+A_2*H2+B_1*K3+B_2*K2</f>
        <v>1.3678100918225184</v>
      </c>
      <c r="M4" s="12">
        <f t="shared" si="2"/>
        <v>1.4029453312175475</v>
      </c>
    </row>
    <row r="5" spans="1:13" ht="15.75">
      <c r="A5" s="5" t="s">
        <v>35</v>
      </c>
      <c r="B5" s="6">
        <f>SQRT(2)*D4</f>
        <v>0.37481343177698057</v>
      </c>
      <c r="C5" s="15"/>
      <c r="D5" s="17"/>
      <c r="F5" s="1">
        <f t="shared" si="0"/>
        <v>-0.07083333333333333</v>
      </c>
      <c r="G5" s="1" t="s">
        <v>32</v>
      </c>
      <c r="H5" s="13">
        <f t="shared" si="1"/>
        <v>1.41415410347562</v>
      </c>
      <c r="I5" s="13"/>
      <c r="J5" s="1" t="s">
        <v>31</v>
      </c>
      <c r="K5" s="12">
        <f t="shared" si="3"/>
        <v>1.3779550350566012</v>
      </c>
      <c r="M5" s="12">
        <f t="shared" si="2"/>
        <v>1.4230773775499872</v>
      </c>
    </row>
    <row r="6" spans="1:13" ht="15.75">
      <c r="A6" s="5" t="s">
        <v>36</v>
      </c>
      <c r="B6" s="6">
        <f>D4^2</f>
        <v>0.07024255432021863</v>
      </c>
      <c r="C6" s="15" t="s">
        <v>14</v>
      </c>
      <c r="D6" s="23">
        <f>k_2/(1+k_1+k_2)</f>
        <v>0.04860888089874595</v>
      </c>
      <c r="F6" s="1">
        <f t="shared" si="0"/>
        <v>-0.06666666666666667</v>
      </c>
      <c r="G6" s="1" t="s">
        <v>32</v>
      </c>
      <c r="H6" s="13">
        <f t="shared" si="1"/>
        <v>1.4446686224502945</v>
      </c>
      <c r="I6" s="13"/>
      <c r="J6" s="1" t="s">
        <v>31</v>
      </c>
      <c r="K6" s="12">
        <f t="shared" si="3"/>
        <v>1.389875645231097</v>
      </c>
      <c r="M6" s="12">
        <f t="shared" si="2"/>
        <v>1.4468592793080313</v>
      </c>
    </row>
    <row r="7" spans="1:13" ht="15.75">
      <c r="A7" s="5" t="s">
        <v>37</v>
      </c>
      <c r="B7" s="6">
        <f>A_1/k_2</f>
        <v>1.3840294211725261</v>
      </c>
      <c r="C7" s="15" t="s">
        <v>0</v>
      </c>
      <c r="D7" s="23">
        <f>2*A_0</f>
        <v>0.0972177617974919</v>
      </c>
      <c r="F7" s="1">
        <f t="shared" si="0"/>
        <v>-0.06249999999999999</v>
      </c>
      <c r="G7" s="1" t="s">
        <v>32</v>
      </c>
      <c r="H7" s="13">
        <f t="shared" si="1"/>
        <v>1.475183141424969</v>
      </c>
      <c r="I7" s="13"/>
      <c r="J7" s="1" t="s">
        <v>31</v>
      </c>
      <c r="K7" s="12">
        <f t="shared" si="3"/>
        <v>1.4062661065117994</v>
      </c>
      <c r="M7" s="12">
        <f t="shared" si="2"/>
        <v>1.4737052203279335</v>
      </c>
    </row>
    <row r="8" spans="1:13" ht="15.75">
      <c r="A8" s="5"/>
      <c r="C8" s="15" t="s">
        <v>2</v>
      </c>
      <c r="D8" s="23">
        <f>A_0</f>
        <v>0.04860888089874595</v>
      </c>
      <c r="F8" s="1">
        <f t="shared" si="0"/>
        <v>-0.05833333333333333</v>
      </c>
      <c r="G8" s="1" t="s">
        <v>32</v>
      </c>
      <c r="H8" s="13">
        <f t="shared" si="1"/>
        <v>1.5056976603996435</v>
      </c>
      <c r="I8" s="13"/>
      <c r="J8" s="1" t="s">
        <v>31</v>
      </c>
      <c r="K8" s="12">
        <f t="shared" si="3"/>
        <v>1.4275538895986726</v>
      </c>
      <c r="M8" s="12">
        <f t="shared" si="2"/>
        <v>1.5027369434030788</v>
      </c>
    </row>
    <row r="9" spans="1:13" ht="15.75">
      <c r="A9" s="5"/>
      <c r="C9" s="15"/>
      <c r="D9" s="23"/>
      <c r="F9" s="1">
        <f t="shared" si="0"/>
        <v>-0.05416666666666666</v>
      </c>
      <c r="G9" s="1" t="s">
        <v>32</v>
      </c>
      <c r="H9" s="13">
        <f t="shared" si="1"/>
        <v>1.536212179374318</v>
      </c>
      <c r="I9" s="13"/>
      <c r="J9" s="1" t="s">
        <v>31</v>
      </c>
      <c r="K9" s="12">
        <f t="shared" si="3"/>
        <v>1.4529925002322805</v>
      </c>
      <c r="M9" s="12">
        <f t="shared" si="2"/>
        <v>1.533106438004312</v>
      </c>
    </row>
    <row r="10" spans="3:13" ht="15.75">
      <c r="C10" s="15" t="s">
        <v>38</v>
      </c>
      <c r="D10" s="23">
        <f>-2*A_0+k_3</f>
        <v>1.2868116593750343</v>
      </c>
      <c r="F10" s="1">
        <f t="shared" si="0"/>
        <v>-0.049999999999999996</v>
      </c>
      <c r="G10" s="1" t="s">
        <v>32</v>
      </c>
      <c r="H10" s="13">
        <f t="shared" si="1"/>
        <v>1.5667266983489925</v>
      </c>
      <c r="I10" s="13"/>
      <c r="J10" s="1" t="s">
        <v>31</v>
      </c>
      <c r="K10" s="12">
        <f t="shared" si="3"/>
        <v>1.481415621825764</v>
      </c>
      <c r="M10" s="12">
        <f t="shared" si="2"/>
        <v>1.5641457322166428</v>
      </c>
    </row>
    <row r="11" spans="3:13" ht="15.75">
      <c r="C11" s="15" t="s">
        <v>39</v>
      </c>
      <c r="D11" s="23">
        <f>1-2*A_0-k_3</f>
        <v>-0.481247182970018</v>
      </c>
      <c r="F11" s="1">
        <f t="shared" si="0"/>
        <v>-0.04583333333333333</v>
      </c>
      <c r="G11" s="1" t="s">
        <v>32</v>
      </c>
      <c r="H11" s="13">
        <f t="shared" si="1"/>
        <v>1.597241217323667</v>
      </c>
      <c r="I11" s="13"/>
      <c r="J11" s="1" t="s">
        <v>31</v>
      </c>
      <c r="K11" s="12">
        <f t="shared" si="3"/>
        <v>1.5116816728560876</v>
      </c>
      <c r="M11" s="12">
        <f t="shared" si="2"/>
        <v>1.5954045221924527</v>
      </c>
    </row>
    <row r="12" spans="3:13" ht="16.5" thickBot="1">
      <c r="C12" s="19"/>
      <c r="D12" s="20"/>
      <c r="F12" s="1">
        <f t="shared" si="0"/>
        <v>-0.041666666666666664</v>
      </c>
      <c r="G12" s="1" t="s">
        <v>32</v>
      </c>
      <c r="H12" s="13">
        <f t="shared" si="1"/>
        <v>1.6277557362983415</v>
      </c>
      <c r="I12" s="13"/>
      <c r="J12" s="1" t="s">
        <v>31</v>
      </c>
      <c r="K12" s="12">
        <f t="shared" si="3"/>
        <v>1.54288293948116</v>
      </c>
      <c r="M12" s="12">
        <f t="shared" si="2"/>
        <v>1.6266266347437606</v>
      </c>
    </row>
    <row r="13" spans="4:13" ht="15.75">
      <c r="D13" s="14"/>
      <c r="F13" s="1">
        <f t="shared" si="0"/>
        <v>-0.0375</v>
      </c>
      <c r="G13" s="1" t="s">
        <v>32</v>
      </c>
      <c r="H13" s="13">
        <f t="shared" si="1"/>
        <v>1.6582702552730157</v>
      </c>
      <c r="I13" s="13"/>
      <c r="J13" s="1" t="s">
        <v>31</v>
      </c>
      <c r="K13" s="12">
        <f t="shared" si="3"/>
        <v>1.5744007478376922</v>
      </c>
      <c r="M13" s="12">
        <f t="shared" si="2"/>
        <v>1.657701621951325</v>
      </c>
    </row>
    <row r="14" spans="6:13" ht="15.75">
      <c r="F14" s="1">
        <f t="shared" si="0"/>
        <v>-0.03333333333333333</v>
      </c>
      <c r="G14" s="1" t="s">
        <v>32</v>
      </c>
      <c r="H14" s="13">
        <f t="shared" si="1"/>
        <v>1.6887847742476902</v>
      </c>
      <c r="I14" s="13"/>
      <c r="J14" s="1" t="s">
        <v>31</v>
      </c>
      <c r="K14" s="12">
        <f t="shared" si="3"/>
        <v>1.6058758159145028</v>
      </c>
      <c r="M14" s="12">
        <f t="shared" si="2"/>
        <v>1.688613513184402</v>
      </c>
    </row>
    <row r="15" spans="1:13" ht="15.75">
      <c r="A15" s="18">
        <f>1/0.802</f>
        <v>1.2468827930174562</v>
      </c>
      <c r="F15" s="1">
        <f t="shared" si="0"/>
        <v>-0.029166666666666664</v>
      </c>
      <c r="G15" s="1" t="s">
        <v>32</v>
      </c>
      <c r="H15" s="13">
        <f t="shared" si="1"/>
        <v>1.7192992932223647</v>
      </c>
      <c r="I15" s="13"/>
      <c r="J15" s="1" t="s">
        <v>31</v>
      </c>
      <c r="K15" s="12">
        <f t="shared" si="3"/>
        <v>1.6371435504844851</v>
      </c>
      <c r="M15" s="12">
        <f t="shared" si="2"/>
        <v>1.719397413886309</v>
      </c>
    </row>
    <row r="16" spans="6:13" ht="15.75">
      <c r="F16" s="1">
        <f t="shared" si="0"/>
        <v>-0.024999999999999998</v>
      </c>
      <c r="G16" s="1" t="s">
        <v>32</v>
      </c>
      <c r="H16" s="13">
        <f t="shared" si="1"/>
        <v>1.7498138121970392</v>
      </c>
      <c r="I16" s="13"/>
      <c r="J16" s="1" t="s">
        <v>31</v>
      </c>
      <c r="K16" s="12">
        <f t="shared" si="3"/>
        <v>1.6681650545197182</v>
      </c>
      <c r="M16" s="12">
        <f t="shared" si="2"/>
        <v>1.7501069104525397</v>
      </c>
    </row>
    <row r="17" spans="3:13" ht="15.75">
      <c r="C17" t="s">
        <v>169</v>
      </c>
      <c r="D17" s="7" t="s">
        <v>170</v>
      </c>
      <c r="F17" s="1">
        <f t="shared" si="0"/>
        <v>-0.020833333333333332</v>
      </c>
      <c r="G17" s="1" t="s">
        <v>32</v>
      </c>
      <c r="H17" s="13">
        <f t="shared" si="1"/>
        <v>1.7803283311717137</v>
      </c>
      <c r="I17" s="13"/>
      <c r="J17" s="1" t="s">
        <v>31</v>
      </c>
      <c r="K17" s="12">
        <f t="shared" si="3"/>
        <v>1.698969484898037</v>
      </c>
      <c r="M17" s="12">
        <f t="shared" si="2"/>
        <v>1.7807908037169549</v>
      </c>
    </row>
    <row r="18" spans="3:13" ht="15.75">
      <c r="C18">
        <f>D2/0.802</f>
        <v>19.9501246882793</v>
      </c>
      <c r="D18">
        <f>D3/C18</f>
        <v>12.030000000000001</v>
      </c>
      <c r="F18" s="1">
        <f t="shared" si="0"/>
        <v>-0.016666666666666666</v>
      </c>
      <c r="G18" s="1" t="s">
        <v>32</v>
      </c>
      <c r="H18" s="13">
        <f t="shared" si="1"/>
        <v>1.8108428501463882</v>
      </c>
      <c r="I18" s="13"/>
      <c r="J18" s="1" t="s">
        <v>31</v>
      </c>
      <c r="K18" s="12">
        <f t="shared" si="3"/>
        <v>1.729613080114905</v>
      </c>
      <c r="M18" s="12">
        <f t="shared" si="2"/>
        <v>1.8114758753474711</v>
      </c>
    </row>
    <row r="19" spans="6:13" ht="15.75">
      <c r="F19" s="1">
        <f t="shared" si="0"/>
        <v>-0.0125</v>
      </c>
      <c r="G19" s="1" t="s">
        <v>32</v>
      </c>
      <c r="H19" s="13">
        <f t="shared" si="1"/>
        <v>1.8413573691210627</v>
      </c>
      <c r="I19" s="13"/>
      <c r="J19" s="1" t="s">
        <v>31</v>
      </c>
      <c r="K19" s="12">
        <f t="shared" si="3"/>
        <v>1.760154176856668</v>
      </c>
      <c r="M19" s="12">
        <f t="shared" si="2"/>
        <v>1.8421525304278072</v>
      </c>
    </row>
    <row r="20" spans="6:13" ht="15.75">
      <c r="F20" s="1">
        <f t="shared" si="0"/>
        <v>-0.008333333333333333</v>
      </c>
      <c r="G20" s="1" t="s">
        <v>32</v>
      </c>
      <c r="H20" s="13">
        <f t="shared" si="1"/>
        <v>1.8718718880957372</v>
      </c>
      <c r="I20" s="13"/>
      <c r="J20" s="1" t="s">
        <v>31</v>
      </c>
      <c r="K20" s="12">
        <f t="shared" si="3"/>
        <v>1.7906407788339678</v>
      </c>
      <c r="M20" s="12">
        <f t="shared" si="2"/>
        <v>1.872761776282255</v>
      </c>
    </row>
    <row r="21" spans="6:13" ht="15.75">
      <c r="F21" s="1">
        <f t="shared" si="0"/>
        <v>-0.004166666666666667</v>
      </c>
      <c r="G21" s="1" t="s">
        <v>32</v>
      </c>
      <c r="H21" s="13">
        <f t="shared" si="1"/>
        <v>1.9023864070704117</v>
      </c>
      <c r="I21" s="13"/>
      <c r="J21" s="1" t="s">
        <v>31</v>
      </c>
      <c r="K21" s="12">
        <f t="shared" si="3"/>
        <v>1.8211065834153848</v>
      </c>
      <c r="M21" s="12">
        <f t="shared" si="2"/>
        <v>1.9031848027381217</v>
      </c>
    </row>
    <row r="22" spans="6:13" ht="15.75">
      <c r="F22" s="1">
        <v>0</v>
      </c>
      <c r="G22" s="1" t="s">
        <v>40</v>
      </c>
      <c r="H22">
        <v>1.9408582539405135</v>
      </c>
      <c r="J22" s="1" t="s">
        <v>40</v>
      </c>
      <c r="K22" s="12">
        <f t="shared" si="3"/>
        <v>1.8519586479211212</v>
      </c>
      <c r="M22" s="12">
        <f t="shared" si="2"/>
        <v>1.9332792761839346</v>
      </c>
    </row>
    <row r="23" spans="6:16" ht="15.75">
      <c r="F23" s="1">
        <v>0.004166666666666667</v>
      </c>
      <c r="G23" s="1" t="s">
        <v>41</v>
      </c>
      <c r="H23">
        <v>1.9647733357114312</v>
      </c>
      <c r="J23" s="1" t="s">
        <v>41</v>
      </c>
      <c r="K23" s="12">
        <f t="shared" si="3"/>
        <v>1.8833837704361072</v>
      </c>
      <c r="M23" s="12">
        <f t="shared" si="2"/>
        <v>1.9630159909646037</v>
      </c>
      <c r="O23">
        <f>(H24-H22)/(F24-F22)</f>
        <v>5.8519110685521625</v>
      </c>
      <c r="P23">
        <f>(M24-M22)/(F24-F22)</f>
        <v>7.1172882887219835</v>
      </c>
    </row>
    <row r="24" spans="6:19" ht="15.75">
      <c r="F24" s="1">
        <v>0.008333333333333333</v>
      </c>
      <c r="G24" s="1" t="s">
        <v>42</v>
      </c>
      <c r="H24">
        <v>1.9896241795117815</v>
      </c>
      <c r="J24" s="1" t="s">
        <v>42</v>
      </c>
      <c r="K24" s="12">
        <f t="shared" si="3"/>
        <v>1.9143775312054458</v>
      </c>
      <c r="M24" s="12">
        <f t="shared" si="2"/>
        <v>1.9925900119232844</v>
      </c>
      <c r="O24">
        <f>(H25-H23)/(F25-F23)</f>
        <v>6.751499358274272</v>
      </c>
      <c r="P24">
        <f>(M25-M23)/(F25-F23)</f>
        <v>7.117579477406027</v>
      </c>
      <c r="R24">
        <f>(O25-O23)/(F24-F22)</f>
        <v>155.2200097658698</v>
      </c>
      <c r="S24">
        <f>(P25-P23)/(F24-F22)</f>
        <v>8.680064646907937</v>
      </c>
    </row>
    <row r="25" spans="6:19" ht="15.75">
      <c r="F25" s="1">
        <v>0.0125</v>
      </c>
      <c r="G25" s="1" t="s">
        <v>43</v>
      </c>
      <c r="H25">
        <v>2.021035830363717</v>
      </c>
      <c r="J25" s="1" t="s">
        <v>43</v>
      </c>
      <c r="K25" s="12">
        <f t="shared" si="3"/>
        <v>1.9442427262161173</v>
      </c>
      <c r="M25" s="12">
        <f t="shared" si="2"/>
        <v>2.0223291532763206</v>
      </c>
      <c r="O25">
        <f>(H26-H24)/(F26-F24)</f>
        <v>7.145411149934411</v>
      </c>
      <c r="P25">
        <f>(M26-M24)/(F26-F24)</f>
        <v>7.18962216077955</v>
      </c>
      <c r="R25">
        <f>(O26-O24)/(F25-F23)</f>
        <v>141.73073307071206</v>
      </c>
      <c r="S25">
        <f>(P26-P24)/(F25-F23)</f>
        <v>23.12913106616079</v>
      </c>
    </row>
    <row r="26" spans="6:19" ht="15.75">
      <c r="F26" s="1">
        <v>0.016666666666666666</v>
      </c>
      <c r="G26" s="1" t="s">
        <v>44</v>
      </c>
      <c r="H26">
        <v>2.0491692724279016</v>
      </c>
      <c r="J26" s="1" t="s">
        <v>44</v>
      </c>
      <c r="K26" s="12">
        <f t="shared" si="3"/>
        <v>1.9733872245367508</v>
      </c>
      <c r="M26" s="12">
        <f t="shared" si="2"/>
        <v>2.0525035299297807</v>
      </c>
      <c r="O26">
        <f>(H27-H25)/(F27-F25)</f>
        <v>7.9325888005302065</v>
      </c>
      <c r="P26">
        <f>(M27-M25)/(F27-F25)</f>
        <v>7.3103222362907</v>
      </c>
      <c r="R26">
        <f>(O27-O25)/(F26-F24)</f>
        <v>53.950842332203095</v>
      </c>
      <c r="S26">
        <f>(P27-P25)/(F26-F24)</f>
        <v>31.819101908963674</v>
      </c>
    </row>
    <row r="27" spans="6:19" ht="15.75">
      <c r="F27" s="1">
        <v>0.020833333333333332</v>
      </c>
      <c r="G27" s="1" t="s">
        <v>45</v>
      </c>
      <c r="H27">
        <v>2.087140737034802</v>
      </c>
      <c r="J27" s="1" t="s">
        <v>45</v>
      </c>
      <c r="K27" s="12">
        <f t="shared" si="3"/>
        <v>2.0026258696795036</v>
      </c>
      <c r="M27" s="12">
        <f t="shared" si="2"/>
        <v>2.0832485052454097</v>
      </c>
      <c r="O27">
        <f>(H28-H26)/(F28-F26)</f>
        <v>7.59500150270277</v>
      </c>
      <c r="P27">
        <f>(M28-M26)/(F28-F26)</f>
        <v>7.454781343354247</v>
      </c>
      <c r="R27">
        <f>(O28-O26)/(F27-F25)</f>
        <v>-94.47405543072024</v>
      </c>
      <c r="S27">
        <f>(P28-P26)/(F27-F25)</f>
        <v>36.47701289615811</v>
      </c>
    </row>
    <row r="28" spans="6:19" ht="15.75">
      <c r="F28" s="1">
        <v>0.025</v>
      </c>
      <c r="G28" s="1" t="s">
        <v>46</v>
      </c>
      <c r="H28">
        <v>2.1124609516170914</v>
      </c>
      <c r="J28" s="1" t="s">
        <v>46</v>
      </c>
      <c r="K28" s="12">
        <f t="shared" si="3"/>
        <v>2.032514614668435</v>
      </c>
      <c r="M28" s="12">
        <f t="shared" si="2"/>
        <v>2.114626707791066</v>
      </c>
      <c r="O28">
        <f aca="true" t="shared" si="4" ref="O28:O91">(H29-H27)/(F29-F27)</f>
        <v>7.145305005274205</v>
      </c>
      <c r="P28">
        <f aca="true" t="shared" si="5" ref="P28:P91">(M29-M27)/(F29-F27)</f>
        <v>7.614297343758684</v>
      </c>
      <c r="R28">
        <f aca="true" t="shared" si="6" ref="R28:R91">(O29-O27)/(F28-F26)</f>
        <v>26.98635324293306</v>
      </c>
      <c r="S28">
        <f aca="true" t="shared" si="7" ref="S28:S91">(P29-P27)/(F28-F26)</f>
        <v>39.90067113669624</v>
      </c>
    </row>
    <row r="29" spans="6:19" ht="15.75">
      <c r="F29" s="1">
        <v>0.029166666666666664</v>
      </c>
      <c r="G29" s="1" t="s">
        <v>47</v>
      </c>
      <c r="H29">
        <v>2.146684945412087</v>
      </c>
      <c r="J29" s="1" t="s">
        <v>47</v>
      </c>
      <c r="K29" s="12">
        <f t="shared" si="3"/>
        <v>2.0628756996242803</v>
      </c>
      <c r="M29" s="12">
        <f t="shared" si="2"/>
        <v>2.1467009831100654</v>
      </c>
      <c r="O29">
        <f t="shared" si="4"/>
        <v>7.819887779727212</v>
      </c>
      <c r="P29">
        <f t="shared" si="5"/>
        <v>7.787286936160049</v>
      </c>
      <c r="R29">
        <f t="shared" si="6"/>
        <v>94.45350798289341</v>
      </c>
      <c r="S29">
        <f t="shared" si="7"/>
        <v>42.03691762705433</v>
      </c>
    </row>
    <row r="30" spans="6:19" ht="15.75">
      <c r="F30" s="1">
        <v>0.03333333333333333</v>
      </c>
      <c r="G30" s="1" t="s">
        <v>48</v>
      </c>
      <c r="H30">
        <v>2.177626683114818</v>
      </c>
      <c r="J30" s="1" t="s">
        <v>48</v>
      </c>
      <c r="K30" s="12">
        <f t="shared" si="3"/>
        <v>2.093622834022579</v>
      </c>
      <c r="M30" s="12">
        <f t="shared" si="2"/>
        <v>2.1795207655924</v>
      </c>
      <c r="O30">
        <f t="shared" si="4"/>
        <v>7.932417571798316</v>
      </c>
      <c r="P30">
        <f t="shared" si="5"/>
        <v>7.964604990650804</v>
      </c>
      <c r="R30">
        <f t="shared" si="6"/>
        <v>-107.92091540634632</v>
      </c>
      <c r="S30">
        <f t="shared" si="7"/>
        <v>40.27829602807814</v>
      </c>
    </row>
    <row r="31" spans="6:19" ht="15.75">
      <c r="F31" s="1">
        <v>0.0375</v>
      </c>
      <c r="G31" s="1" t="s">
        <v>49</v>
      </c>
      <c r="H31">
        <v>2.212788425177073</v>
      </c>
      <c r="J31" s="1" t="s">
        <v>49</v>
      </c>
      <c r="K31" s="12">
        <f t="shared" si="3"/>
        <v>2.1249582679077084</v>
      </c>
      <c r="M31" s="12">
        <f t="shared" si="2"/>
        <v>2.213072691365489</v>
      </c>
      <c r="O31">
        <f t="shared" si="4"/>
        <v>6.92054681800766</v>
      </c>
      <c r="P31">
        <f t="shared" si="5"/>
        <v>8.1229394030607</v>
      </c>
      <c r="R31">
        <f t="shared" si="6"/>
        <v>47.23768606827192</v>
      </c>
      <c r="S31">
        <f t="shared" si="7"/>
        <v>29.82912809068565</v>
      </c>
    </row>
    <row r="32" spans="6:19" ht="15.75">
      <c r="F32" s="1">
        <v>0.041666666666666664</v>
      </c>
      <c r="G32" s="1" t="s">
        <v>50</v>
      </c>
      <c r="H32">
        <v>2.2352979065982153</v>
      </c>
      <c r="J32" s="1" t="s">
        <v>50</v>
      </c>
      <c r="K32" s="12">
        <f t="shared" si="3"/>
        <v>2.1565006475775657</v>
      </c>
      <c r="M32" s="12">
        <f t="shared" si="2"/>
        <v>2.2472119272845723</v>
      </c>
      <c r="O32">
        <f t="shared" si="4"/>
        <v>8.326064955700582</v>
      </c>
      <c r="P32">
        <f t="shared" si="5"/>
        <v>8.213181058073184</v>
      </c>
      <c r="R32">
        <f t="shared" si="6"/>
        <v>371.1154336632325</v>
      </c>
      <c r="S32">
        <f t="shared" si="7"/>
        <v>4.629035667912121</v>
      </c>
    </row>
    <row r="33" spans="6:19" ht="15.75">
      <c r="F33" s="1">
        <v>0.04583333333333333</v>
      </c>
      <c r="G33" s="1" t="s">
        <v>51</v>
      </c>
      <c r="H33">
        <v>2.282172299807911</v>
      </c>
      <c r="J33" s="1" t="s">
        <v>51</v>
      </c>
      <c r="K33" s="12">
        <f t="shared" si="3"/>
        <v>2.188185666348623</v>
      </c>
      <c r="M33" s="12">
        <f t="shared" si="2"/>
        <v>2.281515866849432</v>
      </c>
      <c r="O33">
        <f t="shared" si="4"/>
        <v>10.01317543186793</v>
      </c>
      <c r="P33">
        <f t="shared" si="5"/>
        <v>8.161514700293301</v>
      </c>
      <c r="R33">
        <f t="shared" si="6"/>
        <v>-6.716273134124153</v>
      </c>
      <c r="S33">
        <f t="shared" si="7"/>
        <v>-36.15498902710926</v>
      </c>
    </row>
    <row r="34" spans="6:19" ht="15.75">
      <c r="F34" s="1">
        <v>0.05</v>
      </c>
      <c r="G34" s="1" t="s">
        <v>52</v>
      </c>
      <c r="H34">
        <v>2.3187410351971147</v>
      </c>
      <c r="J34" s="1" t="s">
        <v>52</v>
      </c>
      <c r="K34" s="12">
        <f t="shared" si="3"/>
        <v>2.2212073861685537</v>
      </c>
      <c r="M34" s="12">
        <f aca="true" t="shared" si="8" ref="M34:M65">A_0*K34+A_1*K35+A_2*K36+B_1*M35+B_2*M36</f>
        <v>2.3152245497870165</v>
      </c>
      <c r="O34">
        <f t="shared" si="4"/>
        <v>8.270096012916214</v>
      </c>
      <c r="P34">
        <f t="shared" si="5"/>
        <v>7.911889482847274</v>
      </c>
      <c r="R34">
        <f t="shared" si="6"/>
        <v>-269.9329049509654</v>
      </c>
      <c r="S34">
        <f t="shared" si="7"/>
        <v>-83.23426493702519</v>
      </c>
    </row>
    <row r="35" spans="6:19" ht="15.75">
      <c r="F35" s="1">
        <v>0.05416666666666666</v>
      </c>
      <c r="G35" s="1" t="s">
        <v>53</v>
      </c>
      <c r="H35">
        <v>2.351089766582213</v>
      </c>
      <c r="J35" s="1" t="s">
        <v>53</v>
      </c>
      <c r="K35" s="12">
        <f t="shared" si="3"/>
        <v>2.255857872253691</v>
      </c>
      <c r="M35" s="12">
        <f t="shared" si="8"/>
        <v>2.3474482792064926</v>
      </c>
      <c r="O35">
        <f t="shared" si="4"/>
        <v>7.763734557276551</v>
      </c>
      <c r="P35">
        <f t="shared" si="5"/>
        <v>7.467895825818091</v>
      </c>
      <c r="R35">
        <f t="shared" si="6"/>
        <v>-242.94138014916126</v>
      </c>
      <c r="S35">
        <f t="shared" si="7"/>
        <v>-123.40420561611799</v>
      </c>
    </row>
    <row r="36" spans="6:19" ht="15.75">
      <c r="F36" s="1">
        <v>0.05833333333333333</v>
      </c>
      <c r="G36" s="1" t="s">
        <v>54</v>
      </c>
      <c r="H36">
        <v>2.3834388231744192</v>
      </c>
      <c r="J36" s="1" t="s">
        <v>54</v>
      </c>
      <c r="K36" s="12">
        <f aca="true" t="shared" si="9" ref="K36:K67">A_0*H36+A_1*H35+A_2*H34+B_1*K35+B_2*K34</f>
        <v>2.291049800115367</v>
      </c>
      <c r="M36" s="12">
        <f t="shared" si="8"/>
        <v>2.377457015002167</v>
      </c>
      <c r="O36">
        <f t="shared" si="4"/>
        <v>6.245584511673204</v>
      </c>
      <c r="P36">
        <f t="shared" si="5"/>
        <v>6.883521102712957</v>
      </c>
      <c r="R36">
        <f t="shared" si="6"/>
        <v>-269.9103079325172</v>
      </c>
      <c r="S36">
        <f t="shared" si="7"/>
        <v>-149.55106325421792</v>
      </c>
    </row>
    <row r="37" spans="6:19" ht="15.75">
      <c r="F37" s="1">
        <v>0.0625</v>
      </c>
      <c r="G37" s="1" t="s">
        <v>55</v>
      </c>
      <c r="H37">
        <v>2.4031363041794895</v>
      </c>
      <c r="J37" s="1" t="s">
        <v>55</v>
      </c>
      <c r="K37" s="12">
        <f t="shared" si="9"/>
        <v>2.325334545404102</v>
      </c>
      <c r="M37" s="12">
        <f t="shared" si="8"/>
        <v>2.404810955062434</v>
      </c>
      <c r="O37">
        <f t="shared" si="4"/>
        <v>5.514481991172243</v>
      </c>
      <c r="P37">
        <f t="shared" si="5"/>
        <v>6.221636965366276</v>
      </c>
      <c r="R37">
        <f t="shared" si="6"/>
        <v>-40.5102314510154</v>
      </c>
      <c r="S37">
        <f t="shared" si="7"/>
        <v>-163.4083624400574</v>
      </c>
    </row>
    <row r="38" spans="6:19" ht="15.75">
      <c r="F38" s="1">
        <v>0.06666666666666667</v>
      </c>
      <c r="G38" s="1" t="s">
        <v>56</v>
      </c>
      <c r="H38">
        <v>2.4293928397675213</v>
      </c>
      <c r="J38" s="1" t="s">
        <v>56</v>
      </c>
      <c r="K38" s="12">
        <f t="shared" si="9"/>
        <v>2.3572802365002854</v>
      </c>
      <c r="M38" s="12">
        <f t="shared" si="8"/>
        <v>2.429303989713553</v>
      </c>
      <c r="O38">
        <f t="shared" si="4"/>
        <v>5.907999249581409</v>
      </c>
      <c r="P38">
        <f t="shared" si="5"/>
        <v>5.521784749045811</v>
      </c>
      <c r="R38">
        <f t="shared" si="6"/>
        <v>-60.756881294019536</v>
      </c>
      <c r="S38">
        <f t="shared" si="7"/>
        <v>-170.58569961834147</v>
      </c>
    </row>
    <row r="39" spans="6:19" ht="15.75">
      <c r="F39" s="1">
        <v>0.07083333333333333</v>
      </c>
      <c r="G39" s="1" t="s">
        <v>57</v>
      </c>
      <c r="H39">
        <v>2.4523696312593346</v>
      </c>
      <c r="J39" s="1" t="s">
        <v>57</v>
      </c>
      <c r="K39" s="12">
        <f t="shared" si="9"/>
        <v>2.386515837432265</v>
      </c>
      <c r="M39" s="12">
        <f t="shared" si="8"/>
        <v>2.450825827971149</v>
      </c>
      <c r="O39">
        <f t="shared" si="4"/>
        <v>5.008174647055413</v>
      </c>
      <c r="P39">
        <f t="shared" si="5"/>
        <v>4.800089468546763</v>
      </c>
      <c r="R39">
        <f t="shared" si="6"/>
        <v>-229.4378051006533</v>
      </c>
      <c r="S39">
        <f t="shared" si="7"/>
        <v>-174.12492507338516</v>
      </c>
    </row>
    <row r="40" spans="6:19" ht="15.75">
      <c r="F40" s="1">
        <v>0.075</v>
      </c>
      <c r="G40" s="1" t="s">
        <v>58</v>
      </c>
      <c r="H40">
        <v>2.471127628492983</v>
      </c>
      <c r="J40" s="1" t="s">
        <v>58</v>
      </c>
      <c r="K40" s="12">
        <f t="shared" si="9"/>
        <v>2.413184634039067</v>
      </c>
      <c r="M40" s="12">
        <f t="shared" si="8"/>
        <v>2.469304735284776</v>
      </c>
      <c r="O40">
        <f t="shared" si="4"/>
        <v>3.996017540409299</v>
      </c>
      <c r="P40">
        <f t="shared" si="5"/>
        <v>4.070743706767602</v>
      </c>
      <c r="R40">
        <f t="shared" si="6"/>
        <v>-256.4163482549462</v>
      </c>
      <c r="S40">
        <f t="shared" si="7"/>
        <v>-173.48567476116162</v>
      </c>
    </row>
    <row r="41" spans="6:19" ht="15.75">
      <c r="F41" s="1">
        <v>0.07916666666666666</v>
      </c>
      <c r="G41" s="1" t="s">
        <v>59</v>
      </c>
      <c r="H41">
        <v>2.485669777429412</v>
      </c>
      <c r="J41" s="1" t="s">
        <v>59</v>
      </c>
      <c r="K41" s="12">
        <f t="shared" si="9"/>
        <v>2.4370801660768326</v>
      </c>
      <c r="M41" s="12">
        <f t="shared" si="8"/>
        <v>2.4847486921942123</v>
      </c>
      <c r="O41">
        <f t="shared" si="4"/>
        <v>2.8713717449308622</v>
      </c>
      <c r="P41">
        <f t="shared" si="5"/>
        <v>3.3543755122037497</v>
      </c>
      <c r="R41">
        <f t="shared" si="6"/>
        <v>-101.25930777446544</v>
      </c>
      <c r="S41">
        <f t="shared" si="7"/>
        <v>-168.29706225724487</v>
      </c>
    </row>
    <row r="42" spans="6:19" ht="15.75">
      <c r="F42" s="1">
        <v>0.08333333333333333</v>
      </c>
      <c r="G42" s="1" t="s">
        <v>60</v>
      </c>
      <c r="H42">
        <v>2.495055726367407</v>
      </c>
      <c r="J42" s="1" t="s">
        <v>60</v>
      </c>
      <c r="K42" s="12">
        <f t="shared" si="9"/>
        <v>2.457776732968579</v>
      </c>
      <c r="M42" s="12">
        <f t="shared" si="8"/>
        <v>2.4972578645531405</v>
      </c>
      <c r="O42">
        <f t="shared" si="4"/>
        <v>3.152189975622087</v>
      </c>
      <c r="P42">
        <f t="shared" si="5"/>
        <v>2.6682681879572283</v>
      </c>
      <c r="R42">
        <f t="shared" si="6"/>
        <v>-141.749480354207</v>
      </c>
      <c r="S42">
        <f t="shared" si="7"/>
        <v>-159.78102096849022</v>
      </c>
    </row>
    <row r="43" spans="6:19" ht="15.75">
      <c r="F43" s="1">
        <v>0.0875</v>
      </c>
      <c r="G43" s="1" t="s">
        <v>61</v>
      </c>
      <c r="H43">
        <v>2.511938027226263</v>
      </c>
      <c r="J43" s="1" t="s">
        <v>61</v>
      </c>
      <c r="K43" s="12">
        <f t="shared" si="9"/>
        <v>2.4753496473606744</v>
      </c>
      <c r="M43" s="12">
        <f t="shared" si="8"/>
        <v>2.5069842604271892</v>
      </c>
      <c r="O43">
        <f t="shared" si="4"/>
        <v>1.6901260753124707</v>
      </c>
      <c r="P43">
        <f t="shared" si="5"/>
        <v>2.022867004132998</v>
      </c>
      <c r="R43">
        <f t="shared" si="6"/>
        <v>-276.6819794336472</v>
      </c>
      <c r="S43">
        <f t="shared" si="7"/>
        <v>-149.35688433149613</v>
      </c>
    </row>
    <row r="44" spans="6:19" ht="15.75">
      <c r="F44" s="1">
        <v>0.09166666666666666</v>
      </c>
      <c r="G44" s="1" t="s">
        <v>62</v>
      </c>
      <c r="H44">
        <v>2.509140110328344</v>
      </c>
      <c r="J44" s="1" t="s">
        <v>62</v>
      </c>
      <c r="K44" s="12">
        <f t="shared" si="9"/>
        <v>2.489964010344101</v>
      </c>
      <c r="M44" s="12">
        <f t="shared" si="8"/>
        <v>2.514115089587582</v>
      </c>
      <c r="O44">
        <f t="shared" si="4"/>
        <v>0.8465068136750278</v>
      </c>
      <c r="P44">
        <f t="shared" si="5"/>
        <v>1.4236274851947608</v>
      </c>
      <c r="R44">
        <f t="shared" si="6"/>
        <v>-47.22182160279288</v>
      </c>
      <c r="S44">
        <f t="shared" si="7"/>
        <v>-139.0560827466511</v>
      </c>
    </row>
    <row r="45" spans="6:19" ht="15.75">
      <c r="F45" s="1">
        <v>0.09583333333333333</v>
      </c>
      <c r="G45" s="1" t="s">
        <v>63</v>
      </c>
      <c r="H45">
        <v>2.5189922506735547</v>
      </c>
      <c r="J45" s="1" t="s">
        <v>63</v>
      </c>
      <c r="K45" s="12">
        <f t="shared" si="9"/>
        <v>2.5013405515276164</v>
      </c>
      <c r="M45" s="12">
        <f t="shared" si="8"/>
        <v>2.5188478228038123</v>
      </c>
      <c r="O45">
        <f t="shared" si="4"/>
        <v>1.2966108952891968</v>
      </c>
      <c r="P45">
        <f t="shared" si="5"/>
        <v>0.8640663145775728</v>
      </c>
      <c r="R45">
        <f t="shared" si="6"/>
        <v>-33.71512968404178</v>
      </c>
      <c r="S45">
        <f t="shared" si="7"/>
        <v>-131.69686373107658</v>
      </c>
    </row>
    <row r="46" spans="6:19" ht="15.75">
      <c r="F46" s="1">
        <v>0.1</v>
      </c>
      <c r="G46" s="1" t="s">
        <v>64</v>
      </c>
      <c r="H46">
        <v>2.519945201122421</v>
      </c>
      <c r="J46" s="1" t="s">
        <v>64</v>
      </c>
      <c r="K46" s="12">
        <f t="shared" si="9"/>
        <v>2.5098150176281404</v>
      </c>
      <c r="M46" s="12">
        <f t="shared" si="8"/>
        <v>2.521315642209062</v>
      </c>
      <c r="O46">
        <f t="shared" si="4"/>
        <v>0.5655473996413464</v>
      </c>
      <c r="P46">
        <f t="shared" si="5"/>
        <v>0.32615362076912296</v>
      </c>
      <c r="R46">
        <f t="shared" si="6"/>
        <v>-128.29012730755477</v>
      </c>
      <c r="S46">
        <f t="shared" si="7"/>
        <v>-127.87102671243076</v>
      </c>
    </row>
    <row r="47" spans="6:19" ht="15.75">
      <c r="F47" s="1">
        <v>0.10416666666666666</v>
      </c>
      <c r="G47" s="1" t="s">
        <v>65</v>
      </c>
      <c r="H47">
        <v>2.523705145670566</v>
      </c>
      <c r="J47" s="1" t="s">
        <v>65</v>
      </c>
      <c r="K47" s="12">
        <f t="shared" si="9"/>
        <v>2.5159994429398713</v>
      </c>
      <c r="M47" s="12">
        <f t="shared" si="8"/>
        <v>2.521565769643555</v>
      </c>
      <c r="O47">
        <f t="shared" si="4"/>
        <v>0.22752650105957214</v>
      </c>
      <c r="P47">
        <f t="shared" si="5"/>
        <v>-0.20152557469268512</v>
      </c>
      <c r="R47">
        <f t="shared" si="6"/>
        <v>-195.71618203384548</v>
      </c>
      <c r="S47">
        <f t="shared" si="7"/>
        <v>-124.44540985470161</v>
      </c>
    </row>
    <row r="48" spans="6:19" ht="15.75">
      <c r="F48" s="1">
        <v>0.10833333333333332</v>
      </c>
      <c r="G48" s="1" t="s">
        <v>66</v>
      </c>
      <c r="H48">
        <v>2.5218412552979173</v>
      </c>
      <c r="J48" s="1" t="s">
        <v>66</v>
      </c>
      <c r="K48" s="12">
        <f t="shared" si="9"/>
        <v>2.5202005742226814</v>
      </c>
      <c r="M48" s="12">
        <f t="shared" si="8"/>
        <v>2.519636262419956</v>
      </c>
      <c r="O48">
        <f t="shared" si="4"/>
        <v>-1.0654207839740322</v>
      </c>
      <c r="P48">
        <f t="shared" si="5"/>
        <v>-0.7108914613533902</v>
      </c>
      <c r="R48">
        <f t="shared" si="6"/>
        <v>-155.16773338713713</v>
      </c>
      <c r="S48">
        <f t="shared" si="7"/>
        <v>-117.50480686211893</v>
      </c>
    </row>
    <row r="49" spans="6:19" ht="15.75">
      <c r="F49" s="1">
        <v>0.1125</v>
      </c>
      <c r="G49" s="1" t="s">
        <v>67</v>
      </c>
      <c r="H49">
        <v>2.514826639137449</v>
      </c>
      <c r="J49" s="1" t="s">
        <v>67</v>
      </c>
      <c r="K49" s="12">
        <f t="shared" si="9"/>
        <v>2.522290992485375</v>
      </c>
      <c r="M49" s="12">
        <f t="shared" si="8"/>
        <v>2.5156416741322767</v>
      </c>
      <c r="O49">
        <f t="shared" si="4"/>
        <v>-1.0655379438332349</v>
      </c>
      <c r="P49">
        <f t="shared" si="5"/>
        <v>-1.1807322985436743</v>
      </c>
      <c r="R49">
        <f t="shared" si="6"/>
        <v>-94.5164772682451</v>
      </c>
      <c r="S49">
        <f t="shared" si="7"/>
        <v>-105.45807827311256</v>
      </c>
    </row>
    <row r="50" spans="6:19" ht="15.75">
      <c r="F50" s="1">
        <v>0.11666666666666665</v>
      </c>
      <c r="G50" s="1" t="s">
        <v>68</v>
      </c>
      <c r="H50">
        <v>2.5129617724326403</v>
      </c>
      <c r="J50" s="1" t="s">
        <v>68</v>
      </c>
      <c r="K50" s="12">
        <f t="shared" si="9"/>
        <v>2.522095988491973</v>
      </c>
      <c r="M50" s="12">
        <f t="shared" si="8"/>
        <v>2.509796826598759</v>
      </c>
      <c r="O50">
        <f t="shared" si="4"/>
        <v>-1.8530580945427424</v>
      </c>
      <c r="P50">
        <f t="shared" si="5"/>
        <v>-1.5897087802959962</v>
      </c>
      <c r="R50">
        <f t="shared" si="6"/>
        <v>-202.4592568282652</v>
      </c>
      <c r="S50">
        <f t="shared" si="7"/>
        <v>-89.57874426007173</v>
      </c>
    </row>
    <row r="51" spans="6:19" ht="15.75">
      <c r="F51" s="1">
        <v>0.12083333333333332</v>
      </c>
      <c r="G51" s="1" t="s">
        <v>69</v>
      </c>
      <c r="H51">
        <v>2.499384488349593</v>
      </c>
      <c r="J51" s="1" t="s">
        <v>69</v>
      </c>
      <c r="K51" s="12">
        <f t="shared" si="9"/>
        <v>2.519656799785979</v>
      </c>
      <c r="M51" s="12">
        <f t="shared" si="8"/>
        <v>2.5023941009631434</v>
      </c>
      <c r="O51">
        <f t="shared" si="4"/>
        <v>-2.752698417402111</v>
      </c>
      <c r="P51">
        <f t="shared" si="5"/>
        <v>-1.927221834044272</v>
      </c>
      <c r="R51">
        <f t="shared" si="6"/>
        <v>-6.735020417593413</v>
      </c>
      <c r="S51">
        <f t="shared" si="7"/>
        <v>-73.8082546932814</v>
      </c>
    </row>
    <row r="52" spans="6:19" ht="15.75">
      <c r="F52" s="1">
        <v>0.125</v>
      </c>
      <c r="G52" s="1" t="s">
        <v>70</v>
      </c>
      <c r="H52">
        <v>2.4900226189542893</v>
      </c>
      <c r="J52" s="1" t="s">
        <v>70</v>
      </c>
      <c r="K52" s="12">
        <f t="shared" si="9"/>
        <v>2.5147461961943685</v>
      </c>
      <c r="M52" s="12">
        <f t="shared" si="8"/>
        <v>2.49373664464839</v>
      </c>
      <c r="O52">
        <f t="shared" si="4"/>
        <v>-1.909183264689354</v>
      </c>
      <c r="P52">
        <f t="shared" si="5"/>
        <v>-2.2047775694066734</v>
      </c>
      <c r="R52">
        <f t="shared" si="6"/>
        <v>101.2218183255307</v>
      </c>
      <c r="S52">
        <f t="shared" si="7"/>
        <v>-63.26433148299375</v>
      </c>
    </row>
    <row r="53" spans="6:19" ht="15.75">
      <c r="F53" s="1">
        <v>0.12916666666666665</v>
      </c>
      <c r="G53" s="1" t="s">
        <v>71</v>
      </c>
      <c r="H53">
        <v>2.483474627810515</v>
      </c>
      <c r="J53" s="1" t="s">
        <v>71</v>
      </c>
      <c r="K53" s="12">
        <f t="shared" si="9"/>
        <v>2.5077126198362</v>
      </c>
      <c r="M53" s="12">
        <f t="shared" si="8"/>
        <v>2.484020954551421</v>
      </c>
      <c r="O53">
        <f t="shared" si="4"/>
        <v>-1.909183264689354</v>
      </c>
      <c r="P53">
        <f t="shared" si="5"/>
        <v>-2.454424596402554</v>
      </c>
      <c r="R53">
        <f t="shared" si="6"/>
        <v>-53.9745117682647</v>
      </c>
      <c r="S53">
        <f t="shared" si="7"/>
        <v>-59.97695943261513</v>
      </c>
    </row>
    <row r="54" spans="6:19" ht="15.75">
      <c r="F54" s="1">
        <v>0.13333333333333333</v>
      </c>
      <c r="G54" s="1" t="s">
        <v>72</v>
      </c>
      <c r="H54">
        <v>2.4741127584152114</v>
      </c>
      <c r="J54" s="1" t="s">
        <v>72</v>
      </c>
      <c r="K54" s="12">
        <f t="shared" si="9"/>
        <v>2.4994782248844296</v>
      </c>
      <c r="M54" s="12">
        <f t="shared" si="8"/>
        <v>2.4732831063450353</v>
      </c>
      <c r="O54">
        <f t="shared" si="4"/>
        <v>-2.3589708627582264</v>
      </c>
      <c r="P54">
        <f t="shared" si="5"/>
        <v>-2.704585564678466</v>
      </c>
      <c r="R54">
        <f t="shared" si="6"/>
        <v>-155.20570629452686</v>
      </c>
      <c r="S54">
        <f t="shared" si="7"/>
        <v>-60.68774018368428</v>
      </c>
    </row>
    <row r="55" spans="6:19" ht="15.75">
      <c r="F55" s="1">
        <v>0.1375</v>
      </c>
      <c r="G55" s="1" t="s">
        <v>73</v>
      </c>
      <c r="H55">
        <v>2.4638165372875296</v>
      </c>
      <c r="J55" s="1" t="s">
        <v>73</v>
      </c>
      <c r="K55" s="12">
        <f t="shared" si="9"/>
        <v>2.4905380799641783</v>
      </c>
      <c r="M55" s="12">
        <f t="shared" si="8"/>
        <v>2.461482741512434</v>
      </c>
      <c r="O55">
        <f t="shared" si="4"/>
        <v>-3.2025641504770777</v>
      </c>
      <c r="P55">
        <f t="shared" si="5"/>
        <v>-2.960155764599923</v>
      </c>
      <c r="R55">
        <f t="shared" si="6"/>
        <v>-81.0097802314625</v>
      </c>
      <c r="S55">
        <f t="shared" si="7"/>
        <v>-60.35067358260982</v>
      </c>
    </row>
    <row r="56" spans="6:19" ht="15.75">
      <c r="F56" s="1">
        <v>0.1416666666666667</v>
      </c>
      <c r="G56" s="1" t="s">
        <v>74</v>
      </c>
      <c r="H56">
        <v>2.4474247238279023</v>
      </c>
      <c r="J56" s="1" t="s">
        <v>74</v>
      </c>
      <c r="K56" s="12">
        <f t="shared" si="9"/>
        <v>2.4807437433426927</v>
      </c>
      <c r="M56" s="12">
        <f t="shared" si="8"/>
        <v>2.448615141640036</v>
      </c>
      <c r="O56">
        <f t="shared" si="4"/>
        <v>-3.0340523646870827</v>
      </c>
      <c r="P56">
        <f t="shared" si="5"/>
        <v>-3.2075078445335494</v>
      </c>
      <c r="R56">
        <f t="shared" si="6"/>
        <v>-40.48367919699101</v>
      </c>
      <c r="S56">
        <f t="shared" si="7"/>
        <v>-56.11842399699423</v>
      </c>
    </row>
    <row r="57" spans="6:19" ht="15.75">
      <c r="F57" s="1">
        <v>0.14583333333333337</v>
      </c>
      <c r="G57" s="1" t="s">
        <v>75</v>
      </c>
      <c r="H57">
        <v>2.438532767581804</v>
      </c>
      <c r="J57" s="1" t="s">
        <v>75</v>
      </c>
      <c r="K57" s="12">
        <f t="shared" si="9"/>
        <v>2.469916405095563</v>
      </c>
      <c r="M57" s="12">
        <f t="shared" si="8"/>
        <v>2.434753509474654</v>
      </c>
      <c r="O57">
        <f t="shared" si="4"/>
        <v>-3.539928143785337</v>
      </c>
      <c r="P57">
        <f t="shared" si="5"/>
        <v>-3.4278092979082095</v>
      </c>
      <c r="R57">
        <f t="shared" si="6"/>
        <v>-195.68314151505626</v>
      </c>
      <c r="S57">
        <f t="shared" si="7"/>
        <v>-48.011094598872404</v>
      </c>
    </row>
    <row r="58" spans="6:19" ht="15.75">
      <c r="F58" s="1">
        <v>0.15</v>
      </c>
      <c r="G58" s="1" t="s">
        <v>76</v>
      </c>
      <c r="H58">
        <v>2.4179253226296913</v>
      </c>
      <c r="J58" s="1" t="s">
        <v>76</v>
      </c>
      <c r="K58" s="12">
        <f t="shared" si="9"/>
        <v>2.458034208277584</v>
      </c>
      <c r="M58" s="12">
        <f t="shared" si="8"/>
        <v>2.4200500641574676</v>
      </c>
      <c r="O58">
        <f t="shared" si="4"/>
        <v>-4.66474521064589</v>
      </c>
      <c r="P58">
        <f t="shared" si="5"/>
        <v>-3.607600299524154</v>
      </c>
      <c r="R58">
        <f t="shared" si="6"/>
        <v>26.96292809515179</v>
      </c>
      <c r="S58">
        <f t="shared" si="7"/>
        <v>-39.04878108804294</v>
      </c>
    </row>
    <row r="59" spans="6:19" ht="15.75">
      <c r="F59" s="1">
        <v>0.15416666666666673</v>
      </c>
      <c r="G59" s="1" t="s">
        <v>77</v>
      </c>
      <c r="H59">
        <v>2.3996598908264213</v>
      </c>
      <c r="J59" s="1" t="s">
        <v>77</v>
      </c>
      <c r="K59" s="12">
        <f t="shared" si="9"/>
        <v>2.4446311849878923</v>
      </c>
      <c r="M59" s="12">
        <f t="shared" si="8"/>
        <v>2.404690173645286</v>
      </c>
      <c r="O59">
        <f t="shared" si="4"/>
        <v>-3.3152370763257397</v>
      </c>
      <c r="P59">
        <f t="shared" si="5"/>
        <v>-3.753215806975233</v>
      </c>
      <c r="R59">
        <f t="shared" si="6"/>
        <v>168.6856119069809</v>
      </c>
      <c r="S59">
        <f t="shared" si="7"/>
        <v>-34.11321683851883</v>
      </c>
    </row>
    <row r="60" spans="6:19" ht="15.75">
      <c r="F60" s="1">
        <v>0.1583333333333334</v>
      </c>
      <c r="G60" s="1" t="s">
        <v>78</v>
      </c>
      <c r="H60">
        <v>2.390298346993643</v>
      </c>
      <c r="J60" s="1" t="s">
        <v>78</v>
      </c>
      <c r="K60" s="12">
        <f t="shared" si="9"/>
        <v>2.4298698086893102</v>
      </c>
      <c r="M60" s="12">
        <f t="shared" si="8"/>
        <v>2.388773265766007</v>
      </c>
      <c r="O60">
        <f t="shared" si="4"/>
        <v>-3.2590317780877114</v>
      </c>
      <c r="P60">
        <f t="shared" si="5"/>
        <v>-3.891877106511812</v>
      </c>
      <c r="R60">
        <f t="shared" si="6"/>
        <v>-60.71915779284795</v>
      </c>
      <c r="S60">
        <f t="shared" si="7"/>
        <v>-35.093228950746635</v>
      </c>
    </row>
    <row r="61" spans="6:19" ht="15.75">
      <c r="F61" s="1">
        <v>0.1625</v>
      </c>
      <c r="G61" s="1" t="s">
        <v>79</v>
      </c>
      <c r="H61">
        <v>2.3725012926756905</v>
      </c>
      <c r="J61" s="1" t="s">
        <v>79</v>
      </c>
      <c r="K61" s="12">
        <f t="shared" si="9"/>
        <v>2.4146617993301476</v>
      </c>
      <c r="M61" s="12">
        <f t="shared" si="8"/>
        <v>2.3722578644243546</v>
      </c>
      <c r="O61">
        <f t="shared" si="4"/>
        <v>-3.821230057932811</v>
      </c>
      <c r="P61">
        <f t="shared" si="5"/>
        <v>-4.045659381564791</v>
      </c>
      <c r="R61">
        <f t="shared" si="6"/>
        <v>-134.9481294926958</v>
      </c>
      <c r="S61">
        <f t="shared" si="7"/>
        <v>-38.28247780316088</v>
      </c>
    </row>
    <row r="62" spans="6:19" ht="15.75">
      <c r="F62" s="1">
        <v>0.16666666666666677</v>
      </c>
      <c r="G62" s="1" t="s">
        <v>80</v>
      </c>
      <c r="H62">
        <v>2.3584547631775363</v>
      </c>
      <c r="J62" s="1" t="s">
        <v>80</v>
      </c>
      <c r="K62" s="12">
        <f t="shared" si="9"/>
        <v>2.3993277962953536</v>
      </c>
      <c r="M62" s="12">
        <f t="shared" si="8"/>
        <v>2.3550594375863003</v>
      </c>
      <c r="O62">
        <f t="shared" si="4"/>
        <v>-4.383599523860169</v>
      </c>
      <c r="P62">
        <f t="shared" si="5"/>
        <v>-4.210897754871484</v>
      </c>
      <c r="R62">
        <f t="shared" si="6"/>
        <v>-60.74906608746009</v>
      </c>
      <c r="S62">
        <f t="shared" si="7"/>
        <v>-38.42305896632466</v>
      </c>
    </row>
    <row r="63" spans="6:19" ht="15.75">
      <c r="F63" s="1">
        <v>0.17083333333333345</v>
      </c>
      <c r="G63" s="1" t="s">
        <v>81</v>
      </c>
      <c r="H63">
        <v>2.335971296643522</v>
      </c>
      <c r="J63" s="1" t="s">
        <v>81</v>
      </c>
      <c r="K63" s="12">
        <f t="shared" si="9"/>
        <v>2.3835910708685013</v>
      </c>
      <c r="M63" s="12">
        <f t="shared" si="8"/>
        <v>2.337167049800425</v>
      </c>
      <c r="O63">
        <f t="shared" si="4"/>
        <v>-4.327472275328313</v>
      </c>
      <c r="P63">
        <f t="shared" si="5"/>
        <v>-4.3658515396174975</v>
      </c>
      <c r="R63">
        <f t="shared" si="6"/>
        <v>-13.511380019134194</v>
      </c>
      <c r="S63">
        <f t="shared" si="7"/>
        <v>-32.96853537903693</v>
      </c>
    </row>
    <row r="64" spans="6:19" ht="15.75">
      <c r="F64" s="1">
        <v>0.175</v>
      </c>
      <c r="G64" s="1" t="s">
        <v>82</v>
      </c>
      <c r="H64">
        <v>2.3223924942164675</v>
      </c>
      <c r="J64" s="1" t="s">
        <v>82</v>
      </c>
      <c r="K64" s="12">
        <f t="shared" si="9"/>
        <v>2.3671916861097655</v>
      </c>
      <c r="M64" s="12">
        <f t="shared" si="8"/>
        <v>2.3186773414228217</v>
      </c>
      <c r="O64">
        <f t="shared" si="4"/>
        <v>-4.496194357352955</v>
      </c>
      <c r="P64">
        <f t="shared" si="5"/>
        <v>-4.485635549696795</v>
      </c>
      <c r="R64">
        <f t="shared" si="6"/>
        <v>-128.19880560371257</v>
      </c>
      <c r="S64">
        <f t="shared" si="7"/>
        <v>-22.206609250059177</v>
      </c>
    </row>
    <row r="65" spans="6:19" ht="15.75">
      <c r="F65" s="1">
        <v>0.1791666666666668</v>
      </c>
      <c r="G65" s="1" t="s">
        <v>83</v>
      </c>
      <c r="H65">
        <v>2.2985030103322472</v>
      </c>
      <c r="J65" s="1" t="s">
        <v>83</v>
      </c>
      <c r="K65" s="12">
        <f t="shared" si="9"/>
        <v>2.350087783372841</v>
      </c>
      <c r="M65" s="12">
        <f t="shared" si="8"/>
        <v>2.2997867535529517</v>
      </c>
      <c r="O65">
        <f t="shared" si="4"/>
        <v>-5.395795655359237</v>
      </c>
      <c r="P65">
        <f t="shared" si="5"/>
        <v>-4.5509066167013215</v>
      </c>
      <c r="R65">
        <f t="shared" si="6"/>
        <v>-13.470285123461807</v>
      </c>
      <c r="S65">
        <f t="shared" si="7"/>
        <v>-8.881060964447876</v>
      </c>
    </row>
    <row r="66" spans="6:19" ht="15.75">
      <c r="F66" s="1">
        <v>0.1833333333333335</v>
      </c>
      <c r="G66" s="1" t="s">
        <v>84</v>
      </c>
      <c r="H66">
        <v>2.2774275304218063</v>
      </c>
      <c r="J66" s="1" t="s">
        <v>84</v>
      </c>
      <c r="K66" s="12">
        <f t="shared" si="9"/>
        <v>2.331963451591237</v>
      </c>
      <c r="M66" s="12">
        <f aca="true" t="shared" si="10" ref="M66:M97">A_0*K66+A_1*K67+A_2*K68+B_1*M67+B_2*M68</f>
        <v>2.2807531196169766</v>
      </c>
      <c r="O66">
        <f t="shared" si="4"/>
        <v>-4.608446733381804</v>
      </c>
      <c r="P66">
        <f t="shared" si="5"/>
        <v>-4.559644391067194</v>
      </c>
      <c r="R66">
        <f t="shared" si="6"/>
        <v>134.94500238644952</v>
      </c>
      <c r="S66">
        <f t="shared" si="7"/>
        <v>1.9659241978176534</v>
      </c>
    </row>
    <row r="67" spans="6:19" ht="15.75">
      <c r="F67" s="1">
        <v>0.1875</v>
      </c>
      <c r="G67" s="1" t="s">
        <v>85</v>
      </c>
      <c r="H67">
        <v>2.260099287554066</v>
      </c>
      <c r="J67" s="1" t="s">
        <v>85</v>
      </c>
      <c r="K67" s="12">
        <f t="shared" si="9"/>
        <v>2.312819596589921</v>
      </c>
      <c r="M67" s="12">
        <f t="shared" si="10"/>
        <v>2.2617897169607257</v>
      </c>
      <c r="O67">
        <f t="shared" si="4"/>
        <v>-4.2712539688054685</v>
      </c>
      <c r="P67">
        <f t="shared" si="5"/>
        <v>-4.534523915052841</v>
      </c>
      <c r="R67">
        <f t="shared" si="6"/>
        <v>94.4628790656412</v>
      </c>
      <c r="S67">
        <f t="shared" si="7"/>
        <v>6.220308205825907</v>
      </c>
    </row>
    <row r="68" spans="6:19" ht="15.75">
      <c r="F68" s="1">
        <v>0.19166666666666685</v>
      </c>
      <c r="G68" s="1" t="s">
        <v>86</v>
      </c>
      <c r="H68">
        <v>2.2418337473484273</v>
      </c>
      <c r="J68" s="1" t="s">
        <v>86</v>
      </c>
      <c r="K68" s="12">
        <f aca="true" t="shared" si="11" ref="K68:K99">A_0*H68+A_1*H67+A_2*H66+B_1*K67+B_2*K66</f>
        <v>2.293310408433211</v>
      </c>
      <c r="M68" s="12">
        <f t="shared" si="10"/>
        <v>2.2429654203248695</v>
      </c>
      <c r="O68">
        <f t="shared" si="4"/>
        <v>-3.821256074501474</v>
      </c>
      <c r="P68">
        <f t="shared" si="5"/>
        <v>-4.507808489351979</v>
      </c>
      <c r="R68">
        <f t="shared" si="6"/>
        <v>-26.98972463747497</v>
      </c>
      <c r="S68">
        <f t="shared" si="7"/>
        <v>4.676557529200863</v>
      </c>
    </row>
    <row r="69" spans="6:19" ht="15.75">
      <c r="F69" s="1">
        <v>0.19583333333333353</v>
      </c>
      <c r="G69" s="1" t="s">
        <v>87</v>
      </c>
      <c r="H69">
        <v>2.22825548693322</v>
      </c>
      <c r="J69" s="1" t="s">
        <v>87</v>
      </c>
      <c r="K69" s="12">
        <f t="shared" si="11"/>
        <v>2.2741406184648936</v>
      </c>
      <c r="M69" s="12">
        <f t="shared" si="10"/>
        <v>2.224224646216125</v>
      </c>
      <c r="O69">
        <f t="shared" si="4"/>
        <v>-4.496168340784427</v>
      </c>
      <c r="P69">
        <f t="shared" si="5"/>
        <v>-4.4955526023095</v>
      </c>
      <c r="R69">
        <f t="shared" si="6"/>
        <v>-67.4843359112831</v>
      </c>
      <c r="S69">
        <f t="shared" si="7"/>
        <v>2.3736725425108127</v>
      </c>
    </row>
    <row r="70" spans="6:19" ht="15.75">
      <c r="F70" s="1">
        <v>0.2</v>
      </c>
      <c r="G70" s="1" t="s">
        <v>88</v>
      </c>
      <c r="H70">
        <v>2.204365677841891</v>
      </c>
      <c r="J70" s="1" t="s">
        <v>88</v>
      </c>
      <c r="K70" s="12">
        <f t="shared" si="11"/>
        <v>2.2554922786284486</v>
      </c>
      <c r="M70" s="12">
        <f t="shared" si="10"/>
        <v>2.205502481972291</v>
      </c>
      <c r="O70">
        <f t="shared" si="4"/>
        <v>-4.383625540428846</v>
      </c>
      <c r="P70">
        <f t="shared" si="5"/>
        <v>-4.488027884831055</v>
      </c>
      <c r="R70">
        <f t="shared" si="6"/>
        <v>-13.486149588866093</v>
      </c>
      <c r="S70">
        <f t="shared" si="7"/>
        <v>4.344186598064236</v>
      </c>
    </row>
    <row r="71" spans="6:19" ht="15.75">
      <c r="F71" s="1">
        <v>0.20416666666666689</v>
      </c>
      <c r="G71" s="1" t="s">
        <v>89</v>
      </c>
      <c r="H71">
        <v>2.1917252740963127</v>
      </c>
      <c r="J71" s="1" t="s">
        <v>89</v>
      </c>
      <c r="K71" s="12">
        <f t="shared" si="11"/>
        <v>2.2371238112261596</v>
      </c>
      <c r="M71" s="12">
        <f t="shared" si="10"/>
        <v>2.186824413842533</v>
      </c>
      <c r="O71">
        <f t="shared" si="4"/>
        <v>-4.6085529206916425</v>
      </c>
      <c r="P71">
        <f t="shared" si="5"/>
        <v>-4.459351047325632</v>
      </c>
      <c r="R71">
        <f t="shared" si="6"/>
        <v>-114.73632545094577</v>
      </c>
      <c r="S71">
        <f t="shared" si="7"/>
        <v>12.383858380433988</v>
      </c>
    </row>
    <row r="72" spans="6:19" ht="15.75">
      <c r="F72" s="1">
        <v>0.20833333333333356</v>
      </c>
      <c r="G72" s="1" t="s">
        <v>90</v>
      </c>
      <c r="H72">
        <v>2.16596107016946</v>
      </c>
      <c r="J72" s="1" t="s">
        <v>90</v>
      </c>
      <c r="K72" s="12">
        <f t="shared" si="11"/>
        <v>2.2188190164560933</v>
      </c>
      <c r="M72" s="12">
        <f t="shared" si="10"/>
        <v>2.1683412232445765</v>
      </c>
      <c r="O72">
        <f t="shared" si="4"/>
        <v>-5.339761585853397</v>
      </c>
      <c r="P72">
        <f t="shared" si="5"/>
        <v>-4.384829064994105</v>
      </c>
      <c r="R72">
        <f t="shared" si="6"/>
        <v>47.24886755132469</v>
      </c>
      <c r="S72">
        <f t="shared" si="7"/>
        <v>23.832316679456095</v>
      </c>
    </row>
    <row r="73" spans="6:19" ht="15.75">
      <c r="F73" s="1">
        <v>0.2125</v>
      </c>
      <c r="G73" s="1" t="s">
        <v>91</v>
      </c>
      <c r="H73">
        <v>2.147227260880869</v>
      </c>
      <c r="J73" s="1" t="s">
        <v>91</v>
      </c>
      <c r="K73" s="12">
        <f t="shared" si="11"/>
        <v>2.2000741626914</v>
      </c>
      <c r="M73" s="12">
        <f t="shared" si="10"/>
        <v>2.1502841716342496</v>
      </c>
      <c r="O73">
        <f t="shared" si="4"/>
        <v>-4.214812357763926</v>
      </c>
      <c r="P73">
        <f t="shared" si="5"/>
        <v>-4.260748408330159</v>
      </c>
      <c r="R73">
        <f t="shared" si="6"/>
        <v>188.98741071079175</v>
      </c>
      <c r="S73">
        <f t="shared" si="7"/>
        <v>32.802102044071646</v>
      </c>
    </row>
    <row r="74" spans="6:19" ht="15.75">
      <c r="F74" s="1">
        <v>0.21666666666666692</v>
      </c>
      <c r="G74" s="1" t="s">
        <v>92</v>
      </c>
      <c r="H74">
        <v>2.1308376338547603</v>
      </c>
      <c r="J74" s="1" t="s">
        <v>92</v>
      </c>
      <c r="K74" s="12">
        <f t="shared" si="11"/>
        <v>2.1808918876744556</v>
      </c>
      <c r="M74" s="12">
        <f t="shared" si="10"/>
        <v>2.1328349865084917</v>
      </c>
      <c r="O74">
        <f t="shared" si="4"/>
        <v>-3.7648664965968415</v>
      </c>
      <c r="P74">
        <f t="shared" si="5"/>
        <v>-4.111478214626849</v>
      </c>
      <c r="R74">
        <f t="shared" si="6"/>
        <v>74.22272772341007</v>
      </c>
      <c r="S74">
        <f t="shared" si="7"/>
        <v>34.779251706485574</v>
      </c>
    </row>
    <row r="75" spans="6:19" ht="15.75">
      <c r="F75" s="1">
        <v>0.2208333333333336</v>
      </c>
      <c r="G75" s="1" t="s">
        <v>93</v>
      </c>
      <c r="H75">
        <v>2.1158533734092275</v>
      </c>
      <c r="J75" s="1" t="s">
        <v>93</v>
      </c>
      <c r="K75" s="12">
        <f t="shared" si="11"/>
        <v>2.161996460106741</v>
      </c>
      <c r="M75" s="12">
        <f t="shared" si="10"/>
        <v>2.1160218531790247</v>
      </c>
      <c r="O75">
        <f t="shared" si="4"/>
        <v>-3.596289626735507</v>
      </c>
      <c r="P75">
        <f t="shared" si="5"/>
        <v>-3.970921310776112</v>
      </c>
      <c r="R75">
        <f t="shared" si="6"/>
        <v>-33.75334687977253</v>
      </c>
      <c r="S75">
        <f t="shared" si="7"/>
        <v>30.171518391804618</v>
      </c>
    </row>
    <row r="76" spans="6:19" ht="15.75">
      <c r="F76" s="1">
        <v>0.225</v>
      </c>
      <c r="G76" s="1" t="s">
        <v>94</v>
      </c>
      <c r="H76">
        <v>2.1008685536319653</v>
      </c>
      <c r="J76" s="1" t="s">
        <v>94</v>
      </c>
      <c r="K76" s="12">
        <f t="shared" si="11"/>
        <v>2.143931206407956</v>
      </c>
      <c r="M76" s="12">
        <f t="shared" si="10"/>
        <v>2.0997439755853584</v>
      </c>
      <c r="O76">
        <f t="shared" si="4"/>
        <v>-4.046144387261622</v>
      </c>
      <c r="P76">
        <f t="shared" si="5"/>
        <v>-3.8600488946951352</v>
      </c>
      <c r="R76">
        <f t="shared" si="6"/>
        <v>-33.756473985972384</v>
      </c>
      <c r="S76">
        <f t="shared" si="7"/>
        <v>22.214577116794803</v>
      </c>
    </row>
    <row r="77" spans="6:19" ht="15.75">
      <c r="F77" s="1">
        <v>0.22916666666666696</v>
      </c>
      <c r="G77" s="1" t="s">
        <v>95</v>
      </c>
      <c r="H77">
        <v>2.0821355035153806</v>
      </c>
      <c r="J77" s="1" t="s">
        <v>95</v>
      </c>
      <c r="K77" s="12">
        <f t="shared" si="11"/>
        <v>2.126682247233743</v>
      </c>
      <c r="M77" s="12">
        <f t="shared" si="10"/>
        <v>2.083854779056565</v>
      </c>
      <c r="O77">
        <f t="shared" si="4"/>
        <v>-3.877593576618602</v>
      </c>
      <c r="P77">
        <f t="shared" si="5"/>
        <v>-3.7857998348028277</v>
      </c>
      <c r="R77">
        <f t="shared" si="6"/>
        <v>40.488367297310376</v>
      </c>
      <c r="S77">
        <f t="shared" si="7"/>
        <v>12.832550707328153</v>
      </c>
    </row>
    <row r="78" spans="6:19" ht="15.75">
      <c r="F78" s="1">
        <v>0.23333333333333364</v>
      </c>
      <c r="G78" s="1" t="s">
        <v>96</v>
      </c>
      <c r="H78">
        <v>2.068555273826809</v>
      </c>
      <c r="J78" s="1" t="s">
        <v>96</v>
      </c>
      <c r="K78" s="12">
        <f t="shared" si="11"/>
        <v>2.1099702376171345</v>
      </c>
      <c r="M78" s="12">
        <f t="shared" si="10"/>
        <v>2.068195643628667</v>
      </c>
      <c r="O78">
        <f t="shared" si="4"/>
        <v>-3.708741326450701</v>
      </c>
      <c r="P78">
        <f t="shared" si="5"/>
        <v>-3.753110972134067</v>
      </c>
      <c r="R78">
        <f t="shared" si="6"/>
        <v>0.00312710620006473</v>
      </c>
      <c r="S78">
        <f t="shared" si="7"/>
        <v>1.762714071146554</v>
      </c>
    </row>
    <row r="79" spans="6:19" ht="15.75">
      <c r="F79" s="1">
        <v>0.2375</v>
      </c>
      <c r="G79" s="1" t="s">
        <v>97</v>
      </c>
      <c r="H79">
        <v>2.051229325794959</v>
      </c>
      <c r="J79" s="1" t="s">
        <v>97</v>
      </c>
      <c r="K79" s="12">
        <f t="shared" si="11"/>
        <v>2.093693014721306</v>
      </c>
      <c r="M79" s="12">
        <f t="shared" si="10"/>
        <v>2.0525788542887824</v>
      </c>
      <c r="O79">
        <f t="shared" si="4"/>
        <v>-3.877567517400268</v>
      </c>
      <c r="P79">
        <f t="shared" si="5"/>
        <v>-3.771110550876606</v>
      </c>
      <c r="R79">
        <f t="shared" si="6"/>
        <v>26.986597531269645</v>
      </c>
      <c r="S79">
        <f t="shared" si="7"/>
        <v>-11.70282014420192</v>
      </c>
    </row>
    <row r="80" spans="6:19" ht="15.75">
      <c r="F80" s="1">
        <v>0.241666666666667</v>
      </c>
      <c r="G80" s="1" t="s">
        <v>98</v>
      </c>
      <c r="H80">
        <v>2.036242211181807</v>
      </c>
      <c r="J80" s="1" t="s">
        <v>98</v>
      </c>
      <c r="K80" s="12">
        <f t="shared" si="11"/>
        <v>2.0777168855410357</v>
      </c>
      <c r="M80" s="12">
        <f t="shared" si="10"/>
        <v>2.036769722371362</v>
      </c>
      <c r="O80">
        <f t="shared" si="4"/>
        <v>-3.483853013690129</v>
      </c>
      <c r="P80">
        <f t="shared" si="5"/>
        <v>-3.850634473335746</v>
      </c>
      <c r="R80">
        <f t="shared" si="6"/>
        <v>-6.7303374352155</v>
      </c>
      <c r="S80">
        <f t="shared" si="7"/>
        <v>-27.18985088222395</v>
      </c>
    </row>
    <row r="81" spans="6:19" ht="15.75">
      <c r="F81" s="1">
        <v>0.24583333333333368</v>
      </c>
      <c r="G81" s="1" t="s">
        <v>99</v>
      </c>
      <c r="H81">
        <v>2.02219721734754</v>
      </c>
      <c r="J81" s="1" t="s">
        <v>99</v>
      </c>
      <c r="K81" s="12">
        <f t="shared" si="11"/>
        <v>2.062010063790031</v>
      </c>
      <c r="M81" s="12">
        <f t="shared" si="10"/>
        <v>2.02049023367765</v>
      </c>
      <c r="O81">
        <f t="shared" si="4"/>
        <v>-3.9336536626937306</v>
      </c>
      <c r="P81">
        <f t="shared" si="5"/>
        <v>-3.997692641561806</v>
      </c>
      <c r="R81">
        <f t="shared" si="6"/>
        <v>-60.76493567096582</v>
      </c>
      <c r="S81">
        <f t="shared" si="7"/>
        <v>-42.762120702304436</v>
      </c>
    </row>
    <row r="82" spans="6:19" ht="15.75">
      <c r="F82" s="1">
        <v>0.25</v>
      </c>
      <c r="G82" s="1" t="s">
        <v>100</v>
      </c>
      <c r="H82">
        <v>2.0034617639926937</v>
      </c>
      <c r="J82" s="1" t="s">
        <v>100</v>
      </c>
      <c r="K82" s="12">
        <f t="shared" si="11"/>
        <v>2.046482170436899</v>
      </c>
      <c r="M82" s="12">
        <f t="shared" si="10"/>
        <v>2.003455617025015</v>
      </c>
      <c r="O82">
        <f t="shared" si="4"/>
        <v>-3.990227477614866</v>
      </c>
      <c r="P82">
        <f t="shared" si="5"/>
        <v>-4.206985479188298</v>
      </c>
      <c r="R82">
        <f t="shared" si="6"/>
        <v>-67.50644435322891</v>
      </c>
      <c r="S82">
        <f t="shared" si="7"/>
        <v>-55.53715306986791</v>
      </c>
    </row>
    <row r="83" spans="6:19" ht="15.75">
      <c r="F83" s="1">
        <v>0.254166666666667</v>
      </c>
      <c r="G83" s="1" t="s">
        <v>101</v>
      </c>
      <c r="H83">
        <v>1.9889453217007498</v>
      </c>
      <c r="J83" s="1" t="s">
        <v>101</v>
      </c>
      <c r="K83" s="12">
        <f t="shared" si="11"/>
        <v>2.0308498016572645</v>
      </c>
      <c r="M83" s="12">
        <f t="shared" si="10"/>
        <v>1.9854320213510808</v>
      </c>
      <c r="O83">
        <f t="shared" si="4"/>
        <v>-4.496207365637282</v>
      </c>
      <c r="P83">
        <f t="shared" si="5"/>
        <v>-4.4605022504773535</v>
      </c>
      <c r="R83">
        <f t="shared" si="6"/>
        <v>-148.43895694597285</v>
      </c>
      <c r="S83">
        <f t="shared" si="7"/>
        <v>-63.227405948018266</v>
      </c>
    </row>
    <row r="84" spans="6:19" ht="15.75">
      <c r="F84" s="1">
        <v>0.25833333333333364</v>
      </c>
      <c r="G84" s="1" t="s">
        <v>102</v>
      </c>
      <c r="H84">
        <v>1.9659933692790483</v>
      </c>
      <c r="J84" s="1" t="s">
        <v>102</v>
      </c>
      <c r="K84" s="12">
        <f t="shared" si="11"/>
        <v>2.0147690080103793</v>
      </c>
      <c r="M84" s="12">
        <f t="shared" si="10"/>
        <v>1.9662847649377022</v>
      </c>
      <c r="O84">
        <f t="shared" si="4"/>
        <v>-5.227218785497969</v>
      </c>
      <c r="P84">
        <f t="shared" si="5"/>
        <v>-4.733880528755115</v>
      </c>
      <c r="R84">
        <f t="shared" si="6"/>
        <v>-33.721623066789675</v>
      </c>
      <c r="S84">
        <f t="shared" si="7"/>
        <v>-65.67810152654984</v>
      </c>
    </row>
    <row r="85" spans="6:19" ht="15.75">
      <c r="F85" s="1">
        <v>0.2625</v>
      </c>
      <c r="G85" s="1" t="s">
        <v>103</v>
      </c>
      <c r="H85">
        <v>1.945385165154935</v>
      </c>
      <c r="J85" s="1" t="s">
        <v>103</v>
      </c>
      <c r="K85" s="12">
        <f t="shared" si="11"/>
        <v>1.9976603814943419</v>
      </c>
      <c r="M85" s="12">
        <f t="shared" si="10"/>
        <v>1.9459830169447896</v>
      </c>
      <c r="O85">
        <f t="shared" si="4"/>
        <v>-4.777220891193873</v>
      </c>
      <c r="P85">
        <f t="shared" si="5"/>
        <v>-5.007819763198622</v>
      </c>
      <c r="R85">
        <f t="shared" si="6"/>
        <v>-26.980109266419134</v>
      </c>
      <c r="S85">
        <f t="shared" si="7"/>
        <v>-64.76499962967026</v>
      </c>
    </row>
    <row r="86" spans="6:19" ht="15.75">
      <c r="F86" s="1">
        <v>0.26666666666666694</v>
      </c>
      <c r="G86" s="1" t="s">
        <v>104</v>
      </c>
      <c r="H86">
        <v>1.9261831951857662</v>
      </c>
      <c r="J86" s="1" t="s">
        <v>104</v>
      </c>
      <c r="K86" s="12">
        <f t="shared" si="11"/>
        <v>1.9793310995875726</v>
      </c>
      <c r="M86" s="12">
        <f t="shared" si="10"/>
        <v>1.9245529335777138</v>
      </c>
      <c r="O86">
        <f t="shared" si="4"/>
        <v>-5.452053029384786</v>
      </c>
      <c r="P86">
        <f t="shared" si="5"/>
        <v>-5.273588859002348</v>
      </c>
      <c r="R86">
        <f t="shared" si="6"/>
        <v>-101.24212148513884</v>
      </c>
      <c r="S86">
        <f t="shared" si="7"/>
        <v>-62.60353314424734</v>
      </c>
    </row>
    <row r="87" spans="6:19" ht="15.75">
      <c r="F87" s="1">
        <v>0.2708333333333336</v>
      </c>
      <c r="G87" s="1" t="s">
        <v>105</v>
      </c>
      <c r="H87">
        <v>1.8999513899100604</v>
      </c>
      <c r="J87" s="1" t="s">
        <v>105</v>
      </c>
      <c r="K87" s="12">
        <f t="shared" si="11"/>
        <v>1.959834631256582</v>
      </c>
      <c r="M87" s="12">
        <f t="shared" si="10"/>
        <v>1.9020364431197687</v>
      </c>
      <c r="O87">
        <f t="shared" si="4"/>
        <v>-5.6209052369033605</v>
      </c>
      <c r="P87">
        <f t="shared" si="5"/>
        <v>-5.529515872734015</v>
      </c>
      <c r="R87">
        <f t="shared" si="6"/>
        <v>6.705346175257154</v>
      </c>
      <c r="S87">
        <f t="shared" si="7"/>
        <v>-60.41170445817661</v>
      </c>
    </row>
    <row r="88" spans="6:19" ht="15.75">
      <c r="F88" s="1">
        <v>0.275</v>
      </c>
      <c r="G88" s="1" t="s">
        <v>106</v>
      </c>
      <c r="H88">
        <v>1.879342318211573</v>
      </c>
      <c r="J88" s="1" t="s">
        <v>106</v>
      </c>
      <c r="K88" s="12">
        <f t="shared" si="11"/>
        <v>1.9390818961954337</v>
      </c>
      <c r="M88" s="12">
        <f t="shared" si="10"/>
        <v>1.878473634638265</v>
      </c>
      <c r="O88">
        <f t="shared" si="4"/>
        <v>-5.396175144590975</v>
      </c>
      <c r="P88">
        <f t="shared" si="5"/>
        <v>-5.777019729487168</v>
      </c>
      <c r="R88">
        <f t="shared" si="6"/>
        <v>26.995968613970543</v>
      </c>
      <c r="S88">
        <f t="shared" si="7"/>
        <v>-57.90445107837695</v>
      </c>
    </row>
    <row r="89" spans="6:19" ht="15.75">
      <c r="F89" s="1">
        <v>0.2791666666666669</v>
      </c>
      <c r="G89" s="1" t="s">
        <v>107</v>
      </c>
      <c r="H89">
        <v>1.8549832637051358</v>
      </c>
      <c r="J89" s="1" t="s">
        <v>107</v>
      </c>
      <c r="K89" s="12">
        <f t="shared" si="11"/>
        <v>1.9172969223160137</v>
      </c>
      <c r="M89" s="12">
        <f t="shared" si="10"/>
        <v>1.8538946120407092</v>
      </c>
      <c r="O89">
        <f t="shared" si="4"/>
        <v>-5.395938831786946</v>
      </c>
      <c r="P89">
        <f t="shared" si="5"/>
        <v>-6.012052965053808</v>
      </c>
      <c r="R89">
        <f t="shared" si="6"/>
        <v>-94.42983854678792</v>
      </c>
      <c r="S89">
        <f t="shared" si="7"/>
        <v>-51.92005687173517</v>
      </c>
    </row>
    <row r="90" spans="6:19" ht="15.75">
      <c r="F90" s="1">
        <v>0.28333333333333355</v>
      </c>
      <c r="G90" s="1" t="s">
        <v>108</v>
      </c>
      <c r="H90">
        <v>1.834376161280014</v>
      </c>
      <c r="J90" s="1" t="s">
        <v>108</v>
      </c>
      <c r="K90" s="12">
        <f t="shared" si="11"/>
        <v>1.894879354358201</v>
      </c>
      <c r="M90" s="12">
        <f t="shared" si="10"/>
        <v>1.8283731932628156</v>
      </c>
      <c r="O90">
        <f t="shared" si="4"/>
        <v>-6.183090465814205</v>
      </c>
      <c r="P90">
        <f t="shared" si="5"/>
        <v>-6.209686870084959</v>
      </c>
      <c r="R90">
        <f t="shared" si="6"/>
        <v>-256.4181535374098</v>
      </c>
      <c r="S90">
        <f t="shared" si="7"/>
        <v>-37.56820729098033</v>
      </c>
    </row>
    <row r="91" spans="6:19" ht="15.75">
      <c r="F91" s="1">
        <v>0.2875</v>
      </c>
      <c r="G91" s="1" t="s">
        <v>109</v>
      </c>
      <c r="H91">
        <v>1.8034575098233523</v>
      </c>
      <c r="J91" s="1" t="s">
        <v>109</v>
      </c>
      <c r="K91" s="12">
        <f t="shared" si="11"/>
        <v>1.8718257600453834</v>
      </c>
      <c r="M91" s="12">
        <f t="shared" si="10"/>
        <v>1.8021472214566694</v>
      </c>
      <c r="O91">
        <f t="shared" si="4"/>
        <v>-7.532756777932077</v>
      </c>
      <c r="P91">
        <f t="shared" si="5"/>
        <v>-6.325121359145318</v>
      </c>
      <c r="R91">
        <f t="shared" si="6"/>
        <v>-33.7455367911195</v>
      </c>
      <c r="S91">
        <f t="shared" si="7"/>
        <v>-13.628787959783985</v>
      </c>
    </row>
    <row r="92" spans="6:19" ht="15.75">
      <c r="F92" s="1">
        <v>0.29166666666666685</v>
      </c>
      <c r="G92" s="1" t="s">
        <v>110</v>
      </c>
      <c r="H92">
        <v>1.7716031881305803</v>
      </c>
      <c r="J92" s="1" t="s">
        <v>110</v>
      </c>
      <c r="K92" s="12">
        <f t="shared" si="11"/>
        <v>1.8473925843127454</v>
      </c>
      <c r="M92" s="12">
        <f t="shared" si="10"/>
        <v>1.7756638486032714</v>
      </c>
      <c r="O92">
        <f aca="true" t="shared" si="12" ref="O92:O136">(H93-H91)/(F93-F91)</f>
        <v>-6.464303272406859</v>
      </c>
      <c r="P92">
        <f aca="true" t="shared" si="13" ref="P92:P136">(M93-M91)/(F93-F91)</f>
        <v>-6.323260103083156</v>
      </c>
      <c r="R92">
        <f aca="true" t="shared" si="14" ref="R92:R135">(O93-O91)/(F92-F90)</f>
        <v>161.94878108906232</v>
      </c>
      <c r="S92">
        <f aca="true" t="shared" si="15" ref="S92:S135">(P93-P91)/(F92-F90)</f>
        <v>14.549628688699714</v>
      </c>
    </row>
    <row r="93" spans="6:19" ht="15.75">
      <c r="F93" s="1">
        <v>0.2958333333333335</v>
      </c>
      <c r="G93" s="1" t="s">
        <v>111</v>
      </c>
      <c r="H93">
        <v>1.7495883158866272</v>
      </c>
      <c r="J93" s="1" t="s">
        <v>111</v>
      </c>
      <c r="K93" s="12">
        <f t="shared" si="11"/>
        <v>1.821376321017142</v>
      </c>
      <c r="M93" s="12">
        <f t="shared" si="10"/>
        <v>1.7494533872643085</v>
      </c>
      <c r="O93">
        <f t="shared" si="12"/>
        <v>-6.183183602189896</v>
      </c>
      <c r="P93">
        <f t="shared" si="13"/>
        <v>-6.203874453406154</v>
      </c>
      <c r="R93">
        <f t="shared" si="14"/>
        <v>33.76115696828915</v>
      </c>
      <c r="S93">
        <f t="shared" si="15"/>
        <v>39.37533005618798</v>
      </c>
    </row>
    <row r="94" spans="6:19" ht="15.75">
      <c r="F94" s="1">
        <v>0.3</v>
      </c>
      <c r="G94" s="1" t="s">
        <v>112</v>
      </c>
      <c r="H94">
        <v>1.7200766581123323</v>
      </c>
      <c r="J94" s="1" t="s">
        <v>112</v>
      </c>
      <c r="K94" s="12">
        <f t="shared" si="11"/>
        <v>1.794533518874368</v>
      </c>
      <c r="M94" s="12">
        <f t="shared" si="10"/>
        <v>1.723964894824888</v>
      </c>
      <c r="O94">
        <f t="shared" si="12"/>
        <v>-6.1829602976711096</v>
      </c>
      <c r="P94">
        <f t="shared" si="13"/>
        <v>-5.995132352614915</v>
      </c>
      <c r="R94">
        <f t="shared" si="14"/>
        <v>87.72605336559185</v>
      </c>
      <c r="S94">
        <f t="shared" si="15"/>
        <v>56.18819450421765</v>
      </c>
    </row>
    <row r="95" spans="6:19" ht="15.75">
      <c r="F95" s="1">
        <v>0.3041666666666668</v>
      </c>
      <c r="G95" s="1" t="s">
        <v>113</v>
      </c>
      <c r="H95">
        <v>1.6980636467393682</v>
      </c>
      <c r="J95" s="1" t="s">
        <v>113</v>
      </c>
      <c r="K95" s="12">
        <f t="shared" si="11"/>
        <v>1.7675029380624554</v>
      </c>
      <c r="M95" s="12">
        <f t="shared" si="10"/>
        <v>1.6994939509925178</v>
      </c>
      <c r="O95">
        <f t="shared" si="12"/>
        <v>-5.452133157476648</v>
      </c>
      <c r="P95">
        <f t="shared" si="13"/>
        <v>-5.735639499204352</v>
      </c>
      <c r="R95">
        <f t="shared" si="14"/>
        <v>107.93473030124352</v>
      </c>
      <c r="S95">
        <f t="shared" si="15"/>
        <v>63.81185709197106</v>
      </c>
    </row>
    <row r="96" spans="6:19" ht="15.75">
      <c r="F96" s="1">
        <v>0.30833333333333346</v>
      </c>
      <c r="G96" s="1" t="s">
        <v>114</v>
      </c>
      <c r="H96">
        <v>1.6746422151333595</v>
      </c>
      <c r="J96" s="1" t="s">
        <v>114</v>
      </c>
      <c r="K96" s="12">
        <f t="shared" si="11"/>
        <v>1.7409246204948468</v>
      </c>
      <c r="M96" s="12">
        <f t="shared" si="10"/>
        <v>1.6761678989981843</v>
      </c>
      <c r="O96">
        <f t="shared" si="12"/>
        <v>-5.283504211827417</v>
      </c>
      <c r="P96">
        <f t="shared" si="13"/>
        <v>-5.463366876848491</v>
      </c>
      <c r="R96">
        <f t="shared" si="14"/>
        <v>94.51022817375319</v>
      </c>
      <c r="S96">
        <f t="shared" si="15"/>
        <v>63.643181357739905</v>
      </c>
    </row>
    <row r="97" spans="6:19" ht="15.75">
      <c r="F97" s="1">
        <v>0.3125</v>
      </c>
      <c r="G97" s="1" t="s">
        <v>115</v>
      </c>
      <c r="H97">
        <v>1.6540344449741404</v>
      </c>
      <c r="J97" s="1" t="s">
        <v>115</v>
      </c>
      <c r="K97" s="12">
        <f t="shared" si="11"/>
        <v>1.7153829947799135</v>
      </c>
      <c r="M97" s="12">
        <f t="shared" si="10"/>
        <v>1.6539658936854478</v>
      </c>
      <c r="O97">
        <f t="shared" si="12"/>
        <v>-4.664547922695358</v>
      </c>
      <c r="P97">
        <f t="shared" si="13"/>
        <v>-5.20527965455651</v>
      </c>
      <c r="R97">
        <f t="shared" si="14"/>
        <v>-67.45910548111098</v>
      </c>
      <c r="S97">
        <f t="shared" si="15"/>
        <v>58.965395065256665</v>
      </c>
    </row>
    <row r="98" spans="6:19" ht="15.75">
      <c r="F98" s="1">
        <v>0.31666666666666676</v>
      </c>
      <c r="G98" s="1" t="s">
        <v>116</v>
      </c>
      <c r="H98">
        <v>1.6357709824442317</v>
      </c>
      <c r="J98" s="1" t="s">
        <v>116</v>
      </c>
      <c r="K98" s="12">
        <f t="shared" si="11"/>
        <v>1.6912767761231922</v>
      </c>
      <c r="M98" s="12">
        <f aca="true" t="shared" si="16" ref="M98:M129">A_0*K98+A_1*K99+A_2*K100+B_1*M99+B_2*M100</f>
        <v>1.6327905685435469</v>
      </c>
      <c r="O98">
        <f t="shared" si="12"/>
        <v>-5.845663424169999</v>
      </c>
      <c r="P98">
        <f t="shared" si="13"/>
        <v>-4.971988584638027</v>
      </c>
      <c r="R98">
        <f t="shared" si="14"/>
        <v>-80.98166186528509</v>
      </c>
      <c r="S98">
        <f t="shared" si="15"/>
        <v>51.851414479803395</v>
      </c>
    </row>
    <row r="99" spans="6:19" ht="15.75">
      <c r="F99" s="1">
        <v>0.3208333333333334</v>
      </c>
      <c r="G99" s="1" t="s">
        <v>117</v>
      </c>
      <c r="H99">
        <v>1.6053205831060566</v>
      </c>
      <c r="J99" s="1" t="s">
        <v>117</v>
      </c>
      <c r="K99" s="12">
        <f t="shared" si="11"/>
        <v>1.6682910348862283</v>
      </c>
      <c r="M99" s="12">
        <f t="shared" si="16"/>
        <v>1.6125326554801305</v>
      </c>
      <c r="O99">
        <f t="shared" si="12"/>
        <v>-5.339395104906065</v>
      </c>
      <c r="P99">
        <f t="shared" si="13"/>
        <v>-4.773184533891484</v>
      </c>
      <c r="R99">
        <f t="shared" si="14"/>
        <v>377.927233143053</v>
      </c>
      <c r="S99">
        <f t="shared" si="15"/>
        <v>40.50163067175727</v>
      </c>
    </row>
    <row r="100" spans="6:19" ht="15.75">
      <c r="F100" s="1">
        <v>0.325</v>
      </c>
      <c r="G100" s="1" t="s">
        <v>118</v>
      </c>
      <c r="H100">
        <v>1.5912760232366816</v>
      </c>
      <c r="J100" s="1" t="s">
        <v>118</v>
      </c>
      <c r="K100" s="12">
        <f aca="true" t="shared" si="17" ref="K100:K131">A_0*H100+A_1*H99+A_2*H98+B_1*K99+B_2*K98</f>
        <v>1.6457829884013544</v>
      </c>
      <c r="M100" s="12">
        <f t="shared" si="16"/>
        <v>1.5930140307611182</v>
      </c>
      <c r="O100">
        <f t="shared" si="12"/>
        <v>-2.696269814644526</v>
      </c>
      <c r="P100">
        <f t="shared" si="13"/>
        <v>-4.6344749957067135</v>
      </c>
      <c r="R100">
        <f t="shared" si="14"/>
        <v>121.4369835258375</v>
      </c>
      <c r="S100">
        <f t="shared" si="15"/>
        <v>23.98150827273575</v>
      </c>
    </row>
    <row r="101" spans="6:19" ht="15.75">
      <c r="F101" s="1">
        <v>0.3291666666666667</v>
      </c>
      <c r="G101" s="1" t="s">
        <v>119</v>
      </c>
      <c r="H101">
        <v>1.582851667984019</v>
      </c>
      <c r="J101" s="1" t="s">
        <v>119</v>
      </c>
      <c r="K101" s="12">
        <f t="shared" si="17"/>
        <v>1.624626155981824</v>
      </c>
      <c r="M101" s="12">
        <f t="shared" si="16"/>
        <v>1.573912030515908</v>
      </c>
      <c r="O101">
        <f t="shared" si="12"/>
        <v>-4.327420242190763</v>
      </c>
      <c r="P101">
        <f t="shared" si="13"/>
        <v>-4.573338631618688</v>
      </c>
      <c r="R101">
        <f t="shared" si="14"/>
        <v>-350.9593726592921</v>
      </c>
      <c r="S101">
        <f t="shared" si="15"/>
        <v>8.251345913357392</v>
      </c>
    </row>
    <row r="102" spans="6:19" ht="15.75">
      <c r="F102" s="1">
        <v>0.33333333333333337</v>
      </c>
      <c r="G102" s="1" t="s">
        <v>120</v>
      </c>
      <c r="H102">
        <v>1.5552141878850918</v>
      </c>
      <c r="J102" s="1" t="s">
        <v>120</v>
      </c>
      <c r="K102" s="12">
        <f t="shared" si="17"/>
        <v>1.605388117035246</v>
      </c>
      <c r="M102" s="12">
        <f t="shared" si="16"/>
        <v>1.554902875497629</v>
      </c>
      <c r="O102">
        <f t="shared" si="12"/>
        <v>-5.62093125347195</v>
      </c>
      <c r="P102">
        <f t="shared" si="13"/>
        <v>-4.565713779762069</v>
      </c>
      <c r="R102">
        <f t="shared" si="14"/>
        <v>-6.766744230549847</v>
      </c>
      <c r="S102">
        <f t="shared" si="15"/>
        <v>1.032688131906593</v>
      </c>
    </row>
    <row r="103" spans="6:19" ht="15.75">
      <c r="F103" s="1">
        <v>0.3375</v>
      </c>
      <c r="G103" s="1" t="s">
        <v>121</v>
      </c>
      <c r="H103">
        <v>1.5360105742050862</v>
      </c>
      <c r="J103" s="1" t="s">
        <v>121</v>
      </c>
      <c r="K103" s="12">
        <f t="shared" si="17"/>
        <v>1.5867842316094833</v>
      </c>
      <c r="M103" s="12">
        <f t="shared" si="16"/>
        <v>1.5358644156845576</v>
      </c>
      <c r="O103">
        <f t="shared" si="12"/>
        <v>-4.383809777445345</v>
      </c>
      <c r="P103">
        <f t="shared" si="13"/>
        <v>-4.564732897186133</v>
      </c>
      <c r="R103">
        <f t="shared" si="14"/>
        <v>188.93356821980365</v>
      </c>
      <c r="S103">
        <f t="shared" si="15"/>
        <v>3.7609357656592257</v>
      </c>
    </row>
    <row r="104" spans="6:19" ht="15.75">
      <c r="F104" s="1">
        <v>0.3416666666666667</v>
      </c>
      <c r="G104" s="1" t="s">
        <v>122</v>
      </c>
      <c r="H104">
        <v>1.518682439739714</v>
      </c>
      <c r="J104" s="1" t="s">
        <v>122</v>
      </c>
      <c r="K104" s="12">
        <f t="shared" si="17"/>
        <v>1.5680501264395545</v>
      </c>
      <c r="M104" s="12">
        <f t="shared" si="16"/>
        <v>1.5168634346877448</v>
      </c>
      <c r="O104">
        <f t="shared" si="12"/>
        <v>-4.046484851640258</v>
      </c>
      <c r="P104">
        <f t="shared" si="13"/>
        <v>-4.534372648381575</v>
      </c>
      <c r="R104">
        <f t="shared" si="14"/>
        <v>-80.94993805232825</v>
      </c>
      <c r="S104">
        <f t="shared" si="15"/>
        <v>14.217058766588458</v>
      </c>
    </row>
    <row r="105" spans="6:19" ht="15.75">
      <c r="F105" s="1">
        <v>0.3458333333333333</v>
      </c>
      <c r="G105" s="1" t="s">
        <v>123</v>
      </c>
      <c r="H105">
        <v>1.5022898671080842</v>
      </c>
      <c r="J105" s="1" t="s">
        <v>123</v>
      </c>
      <c r="K105" s="12">
        <f t="shared" si="17"/>
        <v>1.5494810357026556</v>
      </c>
      <c r="M105" s="12">
        <f t="shared" si="16"/>
        <v>1.4980779769480446</v>
      </c>
      <c r="O105">
        <f t="shared" si="12"/>
        <v>-5.058392594548078</v>
      </c>
      <c r="P105">
        <f t="shared" si="13"/>
        <v>-4.446257407464563</v>
      </c>
      <c r="R105">
        <f t="shared" si="14"/>
        <v>-47.18433727192813</v>
      </c>
      <c r="S105">
        <f t="shared" si="15"/>
        <v>31.471303927598843</v>
      </c>
    </row>
    <row r="106" spans="6:19" ht="15.75">
      <c r="F106" s="1">
        <v>0.35</v>
      </c>
      <c r="G106" s="1" t="s">
        <v>124</v>
      </c>
      <c r="H106">
        <v>1.4765291681184802</v>
      </c>
      <c r="J106" s="1" t="s">
        <v>124</v>
      </c>
      <c r="K106" s="12">
        <f t="shared" si="17"/>
        <v>1.5309136993820847</v>
      </c>
      <c r="M106" s="12">
        <f t="shared" si="16"/>
        <v>1.4798112896255402</v>
      </c>
      <c r="O106">
        <f t="shared" si="12"/>
        <v>-4.439687662239658</v>
      </c>
      <c r="P106">
        <f t="shared" si="13"/>
        <v>-4.272111782318253</v>
      </c>
      <c r="R106">
        <f t="shared" si="14"/>
        <v>128.23340711663124</v>
      </c>
      <c r="S106">
        <f t="shared" si="15"/>
        <v>54.20558319738658</v>
      </c>
    </row>
    <row r="107" spans="6:19" ht="15.75">
      <c r="F107" s="1">
        <v>0.35416666666666663</v>
      </c>
      <c r="G107" s="1" t="s">
        <v>125</v>
      </c>
      <c r="H107">
        <v>1.4652924699227539</v>
      </c>
      <c r="J107" s="1" t="s">
        <v>125</v>
      </c>
      <c r="K107" s="12">
        <f t="shared" si="17"/>
        <v>1.5121099316956093</v>
      </c>
      <c r="M107" s="12">
        <f t="shared" si="16"/>
        <v>1.462477045428726</v>
      </c>
      <c r="O107">
        <f t="shared" si="12"/>
        <v>-3.9897808685761547</v>
      </c>
      <c r="P107">
        <f t="shared" si="13"/>
        <v>-3.9945442141530094</v>
      </c>
      <c r="R107">
        <f t="shared" si="14"/>
        <v>26.988158525387778</v>
      </c>
      <c r="S107">
        <f t="shared" si="15"/>
        <v>79.01302830858855</v>
      </c>
    </row>
    <row r="108" spans="6:19" ht="15.75">
      <c r="F108" s="1">
        <v>0.3583333333333333</v>
      </c>
      <c r="G108" s="1" t="s">
        <v>126</v>
      </c>
      <c r="H108">
        <v>1.443280994213679</v>
      </c>
      <c r="J108" s="1" t="s">
        <v>126</v>
      </c>
      <c r="K108" s="12">
        <f t="shared" si="17"/>
        <v>1.4934339438972204</v>
      </c>
      <c r="M108" s="12">
        <f t="shared" si="16"/>
        <v>1.4465234211742652</v>
      </c>
      <c r="O108">
        <f t="shared" si="12"/>
        <v>-4.214786341194761</v>
      </c>
      <c r="P108">
        <f t="shared" si="13"/>
        <v>-3.6136698797466837</v>
      </c>
      <c r="R108">
        <f t="shared" si="14"/>
        <v>155.17578776405367</v>
      </c>
      <c r="S108">
        <f t="shared" si="15"/>
        <v>101.89252381071799</v>
      </c>
    </row>
    <row r="109" spans="6:19" ht="15.75">
      <c r="F109" s="1">
        <v>0.3625</v>
      </c>
      <c r="G109" s="1" t="s">
        <v>127</v>
      </c>
      <c r="H109">
        <v>1.4301692504127974</v>
      </c>
      <c r="J109" s="1" t="s">
        <v>127</v>
      </c>
      <c r="K109" s="12">
        <f t="shared" si="17"/>
        <v>1.475127268356867</v>
      </c>
      <c r="M109" s="12">
        <f t="shared" si="16"/>
        <v>1.4323631297641701</v>
      </c>
      <c r="O109">
        <f t="shared" si="12"/>
        <v>-2.696649303875712</v>
      </c>
      <c r="P109">
        <f t="shared" si="13"/>
        <v>-3.145439849063696</v>
      </c>
      <c r="R109">
        <f t="shared" si="14"/>
        <v>256.4194753611695</v>
      </c>
      <c r="S109">
        <f t="shared" si="15"/>
        <v>120.0999394823868</v>
      </c>
    </row>
    <row r="110" spans="6:19" ht="15.75">
      <c r="F110" s="1">
        <v>0.3666666666666666</v>
      </c>
      <c r="G110" s="1" t="s">
        <v>128</v>
      </c>
      <c r="H110">
        <v>1.4208089166813815</v>
      </c>
      <c r="J110" s="1" t="s">
        <v>128</v>
      </c>
      <c r="K110" s="12">
        <f t="shared" si="17"/>
        <v>1.457758148410047</v>
      </c>
      <c r="M110" s="12">
        <f t="shared" si="16"/>
        <v>1.4203114224320679</v>
      </c>
      <c r="O110">
        <f t="shared" si="12"/>
        <v>-2.077957379851675</v>
      </c>
      <c r="P110">
        <f t="shared" si="13"/>
        <v>-2.6128370507267906</v>
      </c>
      <c r="R110">
        <f t="shared" si="14"/>
        <v>60.766252376673116</v>
      </c>
      <c r="S110">
        <f t="shared" si="15"/>
        <v>134.13544288385205</v>
      </c>
    </row>
    <row r="111" spans="6:19" ht="15.75">
      <c r="F111" s="1">
        <v>0.37083333333333324</v>
      </c>
      <c r="G111" s="1" t="s">
        <v>129</v>
      </c>
      <c r="H111">
        <v>1.4128529389140336</v>
      </c>
      <c r="J111" s="1" t="s">
        <v>129</v>
      </c>
      <c r="K111" s="12">
        <f t="shared" si="17"/>
        <v>1.442283329319173</v>
      </c>
      <c r="M111" s="12">
        <f t="shared" si="16"/>
        <v>1.4105894876747804</v>
      </c>
      <c r="O111">
        <f t="shared" si="12"/>
        <v>-2.190263867403438</v>
      </c>
      <c r="P111">
        <f t="shared" si="13"/>
        <v>-2.027644491698266</v>
      </c>
      <c r="R111">
        <f t="shared" si="14"/>
        <v>54.00599641097543</v>
      </c>
      <c r="S111">
        <f t="shared" si="15"/>
        <v>147.4207996554901</v>
      </c>
    </row>
    <row r="112" spans="6:19" ht="15.75">
      <c r="F112" s="1">
        <v>0.375</v>
      </c>
      <c r="G112" s="1" t="s">
        <v>130</v>
      </c>
      <c r="H112">
        <v>1.4025567177863527</v>
      </c>
      <c r="J112" s="1" t="s">
        <v>130</v>
      </c>
      <c r="K112" s="12">
        <f t="shared" si="17"/>
        <v>1.429000046245915</v>
      </c>
      <c r="M112" s="12">
        <f t="shared" si="16"/>
        <v>1.4034143850012488</v>
      </c>
      <c r="O112">
        <f t="shared" si="12"/>
        <v>-1.6279074097602177</v>
      </c>
      <c r="P112">
        <f t="shared" si="13"/>
        <v>-1.3843303869310524</v>
      </c>
      <c r="R112">
        <f t="shared" si="14"/>
        <v>168.66505422314322</v>
      </c>
      <c r="S112">
        <f t="shared" si="15"/>
        <v>162.34659320086666</v>
      </c>
    </row>
    <row r="113" spans="6:19" ht="15.75">
      <c r="F113" s="1">
        <v>0.37916666666666654</v>
      </c>
      <c r="G113" s="1" t="s">
        <v>131</v>
      </c>
      <c r="H113">
        <v>1.3992870438326985</v>
      </c>
      <c r="J113" s="1" t="s">
        <v>131</v>
      </c>
      <c r="K113" s="12">
        <f t="shared" si="17"/>
        <v>1.417807533866399</v>
      </c>
      <c r="M113" s="12">
        <f t="shared" si="16"/>
        <v>1.3990534011170217</v>
      </c>
      <c r="O113">
        <f t="shared" si="12"/>
        <v>-0.7847217488772306</v>
      </c>
      <c r="P113">
        <f t="shared" si="13"/>
        <v>-0.6747562150243639</v>
      </c>
      <c r="R113">
        <f t="shared" si="14"/>
        <v>128.18918511476426</v>
      </c>
      <c r="S113">
        <f t="shared" si="15"/>
        <v>177.6432240593468</v>
      </c>
    </row>
    <row r="114" spans="6:19" ht="15.75">
      <c r="F114" s="1">
        <v>0.3833333333333332</v>
      </c>
      <c r="G114" s="1" t="s">
        <v>132</v>
      </c>
      <c r="H114">
        <v>1.3960173698790426</v>
      </c>
      <c r="J114" s="1" t="s">
        <v>132</v>
      </c>
      <c r="K114" s="12">
        <f t="shared" si="17"/>
        <v>1.4088201276364618</v>
      </c>
      <c r="M114" s="12">
        <f t="shared" si="16"/>
        <v>1.3977914165427126</v>
      </c>
      <c r="O114">
        <f t="shared" si="12"/>
        <v>-0.5596642004705196</v>
      </c>
      <c r="P114">
        <f t="shared" si="13"/>
        <v>0.09602981356349913</v>
      </c>
      <c r="R114">
        <f t="shared" si="14"/>
        <v>236.24541017461846</v>
      </c>
      <c r="S114">
        <f t="shared" si="15"/>
        <v>189.27820840408953</v>
      </c>
    </row>
    <row r="115" spans="6:19" ht="15.75">
      <c r="F115" s="1">
        <v>0.3875</v>
      </c>
      <c r="G115" s="1" t="s">
        <v>133</v>
      </c>
      <c r="H115">
        <v>1.3946231754954441</v>
      </c>
      <c r="J115" s="1" t="s">
        <v>133</v>
      </c>
      <c r="K115" s="12">
        <f t="shared" si="17"/>
        <v>1.402096817761123</v>
      </c>
      <c r="M115" s="12">
        <f t="shared" si="16"/>
        <v>1.3998536495633842</v>
      </c>
      <c r="O115">
        <f t="shared" si="12"/>
        <v>1.1839900025778902</v>
      </c>
      <c r="P115">
        <f t="shared" si="13"/>
        <v>0.9025621883430223</v>
      </c>
      <c r="R115">
        <f t="shared" si="14"/>
        <v>350.9565000772836</v>
      </c>
      <c r="S115">
        <f t="shared" si="15"/>
        <v>193.12450498979004</v>
      </c>
    </row>
    <row r="116" spans="6:19" ht="15.75">
      <c r="F116" s="1">
        <v>0.3916666666666665</v>
      </c>
      <c r="G116" s="1" t="s">
        <v>134</v>
      </c>
      <c r="H116">
        <v>1.4058839532338583</v>
      </c>
      <c r="J116" s="1" t="s">
        <v>134</v>
      </c>
      <c r="K116" s="12">
        <f t="shared" si="17"/>
        <v>1.398023246308949</v>
      </c>
      <c r="M116" s="12">
        <f t="shared" si="16"/>
        <v>1.4053127681122377</v>
      </c>
      <c r="O116">
        <f t="shared" si="12"/>
        <v>2.3649733001735584</v>
      </c>
      <c r="P116">
        <f t="shared" si="13"/>
        <v>1.7054006884784425</v>
      </c>
      <c r="R116">
        <f t="shared" si="14"/>
        <v>175.4489847430206</v>
      </c>
      <c r="S116">
        <f t="shared" si="15"/>
        <v>188.55097864995952</v>
      </c>
    </row>
    <row r="117" spans="6:19" ht="15.75">
      <c r="F117" s="1">
        <v>0.39583333333333315</v>
      </c>
      <c r="G117" s="1" t="s">
        <v>135</v>
      </c>
      <c r="H117">
        <v>1.4143312863302233</v>
      </c>
      <c r="J117" s="1" t="s">
        <v>135</v>
      </c>
      <c r="K117" s="12">
        <f t="shared" si="17"/>
        <v>1.3974544937942142</v>
      </c>
      <c r="M117" s="12">
        <f t="shared" si="16"/>
        <v>1.414065321967371</v>
      </c>
      <c r="O117">
        <f t="shared" si="12"/>
        <v>2.64606487543639</v>
      </c>
      <c r="P117">
        <f t="shared" si="13"/>
        <v>2.473820343759346</v>
      </c>
      <c r="R117">
        <f t="shared" si="14"/>
        <v>67.51244915942364</v>
      </c>
      <c r="S117">
        <f t="shared" si="15"/>
        <v>179.47092214873885</v>
      </c>
    </row>
    <row r="118" spans="6:19" ht="15.75">
      <c r="F118" s="1">
        <v>0.4</v>
      </c>
      <c r="G118" s="1" t="s">
        <v>136</v>
      </c>
      <c r="H118">
        <v>1.4279344938624954</v>
      </c>
      <c r="J118" s="1" t="s">
        <v>136</v>
      </c>
      <c r="K118" s="12">
        <f t="shared" si="17"/>
        <v>1.400712852528418</v>
      </c>
      <c r="M118" s="12">
        <f t="shared" si="16"/>
        <v>1.425927937643566</v>
      </c>
      <c r="O118">
        <f t="shared" si="12"/>
        <v>2.9275770431687422</v>
      </c>
      <c r="P118">
        <f t="shared" si="13"/>
        <v>3.2009917063845643</v>
      </c>
      <c r="R118">
        <f t="shared" si="14"/>
        <v>87.77808545612568</v>
      </c>
      <c r="S118">
        <f t="shared" si="15"/>
        <v>170.14047792605854</v>
      </c>
    </row>
    <row r="119" spans="6:19" ht="15.75">
      <c r="F119" s="1">
        <v>0.40416666666666645</v>
      </c>
      <c r="G119" s="1" t="s">
        <v>137</v>
      </c>
      <c r="H119">
        <v>1.4387277616899627</v>
      </c>
      <c r="J119" s="1" t="s">
        <v>137</v>
      </c>
      <c r="K119" s="12">
        <f t="shared" si="17"/>
        <v>1.4074371945518225</v>
      </c>
      <c r="M119" s="12">
        <f t="shared" si="16"/>
        <v>1.4407402528539088</v>
      </c>
      <c r="O119">
        <f t="shared" si="12"/>
        <v>3.377548920904121</v>
      </c>
      <c r="P119">
        <f t="shared" si="13"/>
        <v>3.891657659809866</v>
      </c>
      <c r="R119">
        <f t="shared" si="14"/>
        <v>195.67039903778848</v>
      </c>
      <c r="S119">
        <f t="shared" si="15"/>
        <v>160.5692028761948</v>
      </c>
    </row>
    <row r="120" spans="6:19" ht="15.75">
      <c r="F120" s="1">
        <v>0.4083333333333331</v>
      </c>
      <c r="G120" s="1" t="s">
        <v>138</v>
      </c>
      <c r="H120">
        <v>1.4560807348700289</v>
      </c>
      <c r="J120" s="1" t="s">
        <v>138</v>
      </c>
      <c r="K120" s="12">
        <f t="shared" si="17"/>
        <v>1.4170761229492164</v>
      </c>
      <c r="M120" s="12">
        <f t="shared" si="16"/>
        <v>1.4583584181419806</v>
      </c>
      <c r="O120">
        <f t="shared" si="12"/>
        <v>4.558163701816974</v>
      </c>
      <c r="P120">
        <f t="shared" si="13"/>
        <v>4.539068397019516</v>
      </c>
      <c r="R120">
        <f t="shared" si="14"/>
        <v>182.16682910724379</v>
      </c>
      <c r="S120">
        <f t="shared" si="15"/>
        <v>146.9207883263855</v>
      </c>
    </row>
    <row r="121" spans="6:19" ht="15.75">
      <c r="F121" s="1">
        <v>0.4125</v>
      </c>
      <c r="G121" s="1" t="s">
        <v>139</v>
      </c>
      <c r="H121">
        <v>1.476712459205105</v>
      </c>
      <c r="J121" s="1" t="s">
        <v>139</v>
      </c>
      <c r="K121" s="12">
        <f t="shared" si="17"/>
        <v>1.429458088653145</v>
      </c>
      <c r="M121" s="12">
        <f t="shared" si="16"/>
        <v>1.4785658228290723</v>
      </c>
      <c r="O121">
        <f t="shared" si="12"/>
        <v>4.895605830131107</v>
      </c>
      <c r="P121">
        <f t="shared" si="13"/>
        <v>5.115997562529708</v>
      </c>
      <c r="R121">
        <f t="shared" si="14"/>
        <v>188.98092244601162</v>
      </c>
      <c r="S121">
        <f t="shared" si="15"/>
        <v>125.23031506068857</v>
      </c>
    </row>
    <row r="122" spans="6:19" ht="15.75">
      <c r="F122" s="1">
        <v>0.4166666666666664</v>
      </c>
      <c r="G122" s="1" t="s">
        <v>140</v>
      </c>
      <c r="H122">
        <v>1.4968774501211213</v>
      </c>
      <c r="J122" s="1" t="s">
        <v>140</v>
      </c>
      <c r="K122" s="12">
        <f t="shared" si="17"/>
        <v>1.444582115659035</v>
      </c>
      <c r="M122" s="12">
        <f t="shared" si="16"/>
        <v>1.5009917311630614</v>
      </c>
      <c r="O122">
        <f t="shared" si="12"/>
        <v>6.1330047222004405</v>
      </c>
      <c r="P122">
        <f t="shared" si="13"/>
        <v>5.582654355858612</v>
      </c>
      <c r="R122">
        <f t="shared" si="14"/>
        <v>222.7121506477802</v>
      </c>
      <c r="S122">
        <f t="shared" si="15"/>
        <v>94.75221584806894</v>
      </c>
    </row>
    <row r="123" spans="6:19" ht="15.75">
      <c r="F123" s="1">
        <v>0.42083333333333306</v>
      </c>
      <c r="G123" s="1" t="s">
        <v>141</v>
      </c>
      <c r="H123">
        <v>1.5278208318901072</v>
      </c>
      <c r="J123" s="1" t="s">
        <v>141</v>
      </c>
      <c r="K123" s="12">
        <f t="shared" si="17"/>
        <v>1.462552507305745</v>
      </c>
      <c r="M123" s="12">
        <f t="shared" si="16"/>
        <v>1.525087942461226</v>
      </c>
      <c r="O123">
        <f t="shared" si="12"/>
        <v>6.751540418862602</v>
      </c>
      <c r="P123">
        <f t="shared" si="13"/>
        <v>5.905599361263613</v>
      </c>
      <c r="R123">
        <f t="shared" si="14"/>
        <v>-40.49149440357782</v>
      </c>
      <c r="S123">
        <f t="shared" si="15"/>
        <v>59.528934031840656</v>
      </c>
    </row>
    <row r="124" spans="6:19" ht="15.75">
      <c r="F124" s="1">
        <v>0.425</v>
      </c>
      <c r="G124" s="1" t="s">
        <v>142</v>
      </c>
      <c r="H124">
        <v>1.553140286944978</v>
      </c>
      <c r="J124" s="1" t="s">
        <v>142</v>
      </c>
      <c r="K124" s="12">
        <f t="shared" si="17"/>
        <v>1.4836178157434905</v>
      </c>
      <c r="M124" s="12">
        <f t="shared" si="16"/>
        <v>1.550205059173593</v>
      </c>
      <c r="O124">
        <f t="shared" si="12"/>
        <v>5.7955756021706355</v>
      </c>
      <c r="P124">
        <f t="shared" si="13"/>
        <v>6.0787288061239355</v>
      </c>
      <c r="R124">
        <f t="shared" si="14"/>
        <v>-101.2140082369151</v>
      </c>
      <c r="S124">
        <f t="shared" si="15"/>
        <v>26.220369143858022</v>
      </c>
    </row>
    <row r="125" spans="6:19" ht="15.75">
      <c r="F125" s="1">
        <v>0.42916666666666636</v>
      </c>
      <c r="G125" s="1" t="s">
        <v>143</v>
      </c>
      <c r="H125">
        <v>1.576117295241529</v>
      </c>
      <c r="J125" s="1" t="s">
        <v>143</v>
      </c>
      <c r="K125" s="12">
        <f t="shared" si="17"/>
        <v>1.5071592104617417</v>
      </c>
      <c r="M125" s="12">
        <f t="shared" si="16"/>
        <v>1.575744015845592</v>
      </c>
      <c r="O125">
        <f t="shared" si="12"/>
        <v>5.9080903502216175</v>
      </c>
      <c r="P125">
        <f t="shared" si="13"/>
        <v>6.124102437462437</v>
      </c>
      <c r="R125">
        <f t="shared" si="14"/>
        <v>60.72540176928822</v>
      </c>
      <c r="S125">
        <f t="shared" si="15"/>
        <v>-0.8458812092981945</v>
      </c>
    </row>
    <row r="126" spans="6:19" ht="15.75">
      <c r="F126" s="1">
        <v>0.433333333333333</v>
      </c>
      <c r="G126" s="1" t="s">
        <v>144</v>
      </c>
      <c r="H126">
        <v>1.602374373196823</v>
      </c>
      <c r="J126" s="1" t="s">
        <v>144</v>
      </c>
      <c r="K126" s="12">
        <f t="shared" si="17"/>
        <v>1.5320557821887322</v>
      </c>
      <c r="M126" s="12">
        <f t="shared" si="16"/>
        <v>1.6012392461524447</v>
      </c>
      <c r="O126">
        <f t="shared" si="12"/>
        <v>6.301620616914702</v>
      </c>
      <c r="P126">
        <f t="shared" si="13"/>
        <v>6.071679796046451</v>
      </c>
      <c r="R126">
        <f t="shared" si="14"/>
        <v>33.728111331597255</v>
      </c>
      <c r="S126">
        <f t="shared" si="15"/>
        <v>-20.972384591853974</v>
      </c>
    </row>
    <row r="127" spans="6:19" ht="15.75">
      <c r="F127" s="1">
        <v>0.4375</v>
      </c>
      <c r="G127" s="1" t="s">
        <v>145</v>
      </c>
      <c r="H127">
        <v>1.6286308003824868</v>
      </c>
      <c r="J127" s="1" t="s">
        <v>145</v>
      </c>
      <c r="K127" s="12">
        <f t="shared" si="17"/>
        <v>1.5577095876258937</v>
      </c>
      <c r="M127" s="12">
        <f t="shared" si="16"/>
        <v>1.6263413474793142</v>
      </c>
      <c r="O127">
        <f t="shared" si="12"/>
        <v>6.189157944651584</v>
      </c>
      <c r="P127">
        <f t="shared" si="13"/>
        <v>5.94933256586366</v>
      </c>
      <c r="R127">
        <f t="shared" si="14"/>
        <v>-107.98207429129577</v>
      </c>
      <c r="S127">
        <f t="shared" si="15"/>
        <v>-33.93328727149538</v>
      </c>
    </row>
    <row r="128" spans="6:19" ht="15.75">
      <c r="F128" s="1">
        <v>0.4416666666666663</v>
      </c>
      <c r="G128" s="1" t="s">
        <v>146</v>
      </c>
      <c r="H128">
        <v>1.6539506894022526</v>
      </c>
      <c r="J128" s="1" t="s">
        <v>146</v>
      </c>
      <c r="K128" s="12">
        <f t="shared" si="17"/>
        <v>1.583799488289145</v>
      </c>
      <c r="M128" s="12">
        <f t="shared" si="16"/>
        <v>1.6508170175346417</v>
      </c>
      <c r="O128">
        <f t="shared" si="12"/>
        <v>5.401769997820538</v>
      </c>
      <c r="P128">
        <f t="shared" si="13"/>
        <v>5.788902402117312</v>
      </c>
      <c r="R128">
        <f t="shared" si="14"/>
        <v>-87.74191783121235</v>
      </c>
      <c r="S128">
        <f t="shared" si="15"/>
        <v>-38.9988956654589</v>
      </c>
    </row>
    <row r="129" spans="6:19" ht="15.75">
      <c r="F129" s="1">
        <v>0.44583333333333297</v>
      </c>
      <c r="G129" s="1" t="s">
        <v>147</v>
      </c>
      <c r="H129">
        <v>1.6736455503643226</v>
      </c>
      <c r="J129" s="1" t="s">
        <v>147</v>
      </c>
      <c r="K129" s="12">
        <f t="shared" si="17"/>
        <v>1.609721638687638</v>
      </c>
      <c r="M129" s="12">
        <f t="shared" si="16"/>
        <v>1.6745822008302897</v>
      </c>
      <c r="O129">
        <f t="shared" si="12"/>
        <v>5.457975296058151</v>
      </c>
      <c r="P129">
        <f t="shared" si="13"/>
        <v>5.624341768651504</v>
      </c>
      <c r="R129">
        <f t="shared" si="14"/>
        <v>26.992846625686692</v>
      </c>
      <c r="S129">
        <f t="shared" si="15"/>
        <v>-36.89506894277454</v>
      </c>
    </row>
    <row r="130" spans="6:19" ht="15.75">
      <c r="F130" s="1">
        <v>0.45</v>
      </c>
      <c r="G130" s="1" t="s">
        <v>148</v>
      </c>
      <c r="H130">
        <v>1.6994338168694059</v>
      </c>
      <c r="J130" s="1" t="s">
        <v>148</v>
      </c>
      <c r="K130" s="12">
        <f t="shared" si="17"/>
        <v>1.6349218734048416</v>
      </c>
      <c r="M130" s="12">
        <f aca="true" t="shared" si="18" ref="M130:M135">A_0*K130+A_1*K131+A_2*K132+B_1*M131+B_2*M132</f>
        <v>1.6976865322734063</v>
      </c>
      <c r="O130">
        <f t="shared" si="12"/>
        <v>5.626710386367917</v>
      </c>
      <c r="P130">
        <f t="shared" si="13"/>
        <v>5.481443494260871</v>
      </c>
      <c r="R130">
        <f t="shared" si="14"/>
        <v>-26.9972904376887</v>
      </c>
      <c r="S130">
        <f t="shared" si="15"/>
        <v>-29.7079276605783</v>
      </c>
    </row>
    <row r="131" spans="6:19" ht="15.75">
      <c r="F131" s="1">
        <v>0.4541666666666663</v>
      </c>
      <c r="G131" s="1" t="s">
        <v>149</v>
      </c>
      <c r="H131">
        <v>1.720534803584055</v>
      </c>
      <c r="J131" s="1" t="s">
        <v>149</v>
      </c>
      <c r="K131" s="12">
        <f t="shared" si="17"/>
        <v>1.6593649854532695</v>
      </c>
      <c r="M131" s="12">
        <f t="shared" si="18"/>
        <v>1.7202608966157968</v>
      </c>
      <c r="O131">
        <f t="shared" si="12"/>
        <v>5.2329978757440685</v>
      </c>
      <c r="P131">
        <f t="shared" si="13"/>
        <v>5.37677570481334</v>
      </c>
      <c r="R131">
        <f t="shared" si="14"/>
        <v>-53.98882035765895</v>
      </c>
      <c r="S131">
        <f t="shared" si="15"/>
        <v>-19.07835315012043</v>
      </c>
    </row>
    <row r="132" spans="6:19" ht="15.75">
      <c r="F132" s="1">
        <v>0.4583333333333329</v>
      </c>
      <c r="G132" s="1" t="s">
        <v>150</v>
      </c>
      <c r="H132">
        <v>1.7430421325006042</v>
      </c>
      <c r="J132" s="1" t="s">
        <v>150</v>
      </c>
      <c r="K132" s="12">
        <f aca="true" t="shared" si="19" ref="K132:K158">A_0*H132+A_1*H131+A_2*H130+B_1*K131+B_2*K130</f>
        <v>1.6830901106066603</v>
      </c>
      <c r="M132" s="12">
        <f t="shared" si="18"/>
        <v>1.7424929964801819</v>
      </c>
      <c r="O132">
        <f t="shared" si="12"/>
        <v>5.176803550054094</v>
      </c>
      <c r="P132">
        <f t="shared" si="13"/>
        <v>5.322457218009868</v>
      </c>
      <c r="R132">
        <f t="shared" si="14"/>
        <v>-47.220749185277725</v>
      </c>
      <c r="S132">
        <f t="shared" si="15"/>
        <v>-6.4368074557445745</v>
      </c>
    </row>
    <row r="133" spans="6:19" ht="15.75">
      <c r="F133" s="1">
        <v>0.4625</v>
      </c>
      <c r="G133" s="1" t="s">
        <v>151</v>
      </c>
      <c r="H133">
        <v>1.7636748331678413</v>
      </c>
      <c r="J133" s="1" t="s">
        <v>151</v>
      </c>
      <c r="K133" s="12">
        <f t="shared" si="19"/>
        <v>1.7060734394385677</v>
      </c>
      <c r="M133" s="12">
        <f t="shared" si="18"/>
        <v>1.7646147067658813</v>
      </c>
      <c r="O133">
        <f t="shared" si="12"/>
        <v>4.8394916325334405</v>
      </c>
      <c r="P133">
        <f t="shared" si="13"/>
        <v>5.323135642682138</v>
      </c>
      <c r="R133">
        <f t="shared" si="14"/>
        <v>20.26407530266097</v>
      </c>
      <c r="S133">
        <f t="shared" si="15"/>
        <v>5.389950424854762</v>
      </c>
    </row>
    <row r="134" spans="6:19" ht="15.75">
      <c r="F134" s="1">
        <v>0.46666666666666623</v>
      </c>
      <c r="G134" s="1" t="s">
        <v>152</v>
      </c>
      <c r="H134">
        <v>1.7833712294383828</v>
      </c>
      <c r="J134" s="1" t="s">
        <v>152</v>
      </c>
      <c r="K134" s="12">
        <f t="shared" si="19"/>
        <v>1.728288346134845</v>
      </c>
      <c r="M134" s="12">
        <f t="shared" si="18"/>
        <v>1.7868524601691995</v>
      </c>
      <c r="O134">
        <f t="shared" si="12"/>
        <v>5.345670844242944</v>
      </c>
      <c r="P134">
        <f t="shared" si="13"/>
        <v>5.3673734715503265</v>
      </c>
      <c r="R134">
        <f t="shared" si="14"/>
        <v>94.4615623597616</v>
      </c>
      <c r="S134">
        <f t="shared" si="15"/>
        <v>12.390664578094368</v>
      </c>
    </row>
    <row r="135" spans="6:19" ht="15.75">
      <c r="F135" s="1">
        <v>0.4708333333333329</v>
      </c>
      <c r="G135" s="1" t="s">
        <v>153</v>
      </c>
      <c r="H135">
        <v>1.8082220902031967</v>
      </c>
      <c r="J135" s="1" t="s">
        <v>153</v>
      </c>
      <c r="K135" s="12">
        <f t="shared" si="19"/>
        <v>1.7499398294093143</v>
      </c>
      <c r="M135" s="12">
        <f t="shared" si="18"/>
        <v>1.8093428190287981</v>
      </c>
      <c r="O135">
        <f t="shared" si="12"/>
        <v>5.626671318864784</v>
      </c>
      <c r="P135">
        <f t="shared" si="13"/>
        <v>5.426391180832924</v>
      </c>
      <c r="R135">
        <f t="shared" si="14"/>
        <v>94.4454587239548</v>
      </c>
      <c r="S135">
        <f t="shared" si="15"/>
        <v>12.043579636923356</v>
      </c>
    </row>
    <row r="136" spans="6:16" ht="15.75">
      <c r="F136" s="1">
        <v>0.475</v>
      </c>
      <c r="G136" s="1" t="s">
        <v>154</v>
      </c>
      <c r="H136">
        <v>1.8302601570955916</v>
      </c>
      <c r="J136" s="1" t="s">
        <v>154</v>
      </c>
      <c r="K136" s="12">
        <f t="shared" si="19"/>
        <v>1.7715549598736957</v>
      </c>
      <c r="M136" s="12">
        <f aca="true" t="shared" si="20" ref="M136:M156">A_0*K136+A_1*K137+A_2*K138+B_1*M137+B_2*M138</f>
        <v>1.8320723866761428</v>
      </c>
      <c r="O136">
        <f t="shared" si="12"/>
        <v>6.132716333609189</v>
      </c>
      <c r="P136">
        <f t="shared" si="13"/>
        <v>5.467736635191349</v>
      </c>
    </row>
    <row r="137" spans="6:13" ht="15.75">
      <c r="F137" s="1">
        <v>0.4791666666666662</v>
      </c>
      <c r="G137" s="1" t="s">
        <v>155</v>
      </c>
      <c r="H137">
        <v>1.8593280596499397</v>
      </c>
      <c r="J137" s="1" t="s">
        <v>155</v>
      </c>
      <c r="K137" s="12">
        <f t="shared" si="19"/>
        <v>1.7937132687232245</v>
      </c>
      <c r="M137" s="12">
        <f t="shared" si="20"/>
        <v>1.8549072909887259</v>
      </c>
    </row>
    <row r="138" spans="6:13" ht="15.75">
      <c r="F138" s="1">
        <f aca="true" t="shared" si="21" ref="F138:F158">F137+1/240</f>
        <v>0.48333333333333284</v>
      </c>
      <c r="G138" s="1" t="s">
        <v>32</v>
      </c>
      <c r="H138" s="13">
        <f>TREND(H$131:H$137,$F$131:$F$137,$F138,TRUE)</f>
        <v>1.8776851971517978</v>
      </c>
      <c r="J138" s="1" t="s">
        <v>32</v>
      </c>
      <c r="K138" s="12">
        <f t="shared" si="19"/>
        <v>1.8166141003630805</v>
      </c>
      <c r="M138" s="12">
        <f t="shared" si="20"/>
        <v>1.877707851994962</v>
      </c>
    </row>
    <row r="139" spans="6:13" ht="15.75">
      <c r="F139" s="1">
        <f t="shared" si="21"/>
        <v>0.4874999999999995</v>
      </c>
      <c r="G139" s="1" t="s">
        <v>32</v>
      </c>
      <c r="H139" s="13">
        <f aca="true" t="shared" si="22" ref="H139:H158">TREND(H$131:H$137,$F$131:$F$137,$F139,TRUE)</f>
        <v>1.9003767355240473</v>
      </c>
      <c r="J139" s="1" t="s">
        <v>32</v>
      </c>
      <c r="K139" s="12">
        <f t="shared" si="19"/>
        <v>1.8397201421337428</v>
      </c>
      <c r="M139" s="12">
        <f t="shared" si="20"/>
        <v>1.9004232898010638</v>
      </c>
    </row>
    <row r="140" spans="6:13" ht="15.75">
      <c r="F140" s="1">
        <f t="shared" si="21"/>
        <v>0.49166666666666614</v>
      </c>
      <c r="G140" s="1" t="s">
        <v>32</v>
      </c>
      <c r="H140" s="13">
        <f t="shared" si="22"/>
        <v>1.9230682738962968</v>
      </c>
      <c r="J140" s="1" t="s">
        <v>32</v>
      </c>
      <c r="K140" s="12">
        <f t="shared" si="19"/>
        <v>1.862633656140794</v>
      </c>
      <c r="M140" s="12">
        <f t="shared" si="20"/>
        <v>1.923079486724904</v>
      </c>
    </row>
    <row r="141" spans="6:13" ht="15.75">
      <c r="F141" s="1">
        <f t="shared" si="21"/>
        <v>0.4958333333333328</v>
      </c>
      <c r="G141" s="1" t="s">
        <v>32</v>
      </c>
      <c r="H141" s="13">
        <f t="shared" si="22"/>
        <v>1.9457598122685458</v>
      </c>
      <c r="J141" s="1" t="s">
        <v>32</v>
      </c>
      <c r="K141" s="12">
        <f t="shared" si="19"/>
        <v>1.8854113567551853</v>
      </c>
      <c r="M141" s="12">
        <f t="shared" si="20"/>
        <v>1.9457222758230288</v>
      </c>
    </row>
    <row r="142" spans="6:13" ht="15.75">
      <c r="F142" s="1">
        <f t="shared" si="21"/>
        <v>0.49999999999999944</v>
      </c>
      <c r="G142" s="1" t="s">
        <v>32</v>
      </c>
      <c r="H142" s="13">
        <f t="shared" si="22"/>
        <v>1.9684513506407952</v>
      </c>
      <c r="J142" s="1" t="s">
        <v>32</v>
      </c>
      <c r="K142" s="12">
        <f t="shared" si="19"/>
        <v>1.9081069445562846</v>
      </c>
      <c r="M142" s="12">
        <f t="shared" si="20"/>
        <v>1.9683971359466104</v>
      </c>
    </row>
    <row r="143" spans="6:13" ht="15.75">
      <c r="F143" s="1">
        <f t="shared" si="21"/>
        <v>0.5041666666666661</v>
      </c>
      <c r="G143" s="1" t="s">
        <v>32</v>
      </c>
      <c r="H143" s="13">
        <f t="shared" si="22"/>
        <v>1.9911428890130447</v>
      </c>
      <c r="J143" s="1" t="s">
        <v>32</v>
      </c>
      <c r="K143" s="12">
        <f t="shared" si="19"/>
        <v>1.9307622284444825</v>
      </c>
      <c r="M143" s="12">
        <f t="shared" si="20"/>
        <v>1.991151234988354</v>
      </c>
    </row>
    <row r="144" spans="6:13" ht="15.75">
      <c r="F144" s="1">
        <f t="shared" si="21"/>
        <v>0.5083333333333327</v>
      </c>
      <c r="G144" s="1" t="s">
        <v>32</v>
      </c>
      <c r="H144" s="13">
        <f t="shared" si="22"/>
        <v>2.0138344273852944</v>
      </c>
      <c r="J144" s="1" t="s">
        <v>32</v>
      </c>
      <c r="K144" s="12">
        <f t="shared" si="19"/>
        <v>1.9534051653477231</v>
      </c>
      <c r="M144" s="12">
        <f t="shared" si="20"/>
        <v>2.014032887393933</v>
      </c>
    </row>
    <row r="145" spans="6:13" ht="15.75">
      <c r="F145" s="1">
        <f t="shared" si="21"/>
        <v>0.5124999999999994</v>
      </c>
      <c r="G145" s="1" t="s">
        <v>32</v>
      </c>
      <c r="H145" s="13">
        <f t="shared" si="22"/>
        <v>2.0365259657575434</v>
      </c>
      <c r="J145" s="1" t="s">
        <v>32</v>
      </c>
      <c r="K145" s="12">
        <f t="shared" si="19"/>
        <v>1.9760516101513095</v>
      </c>
      <c r="M145" s="12">
        <f t="shared" si="20"/>
        <v>2.0370847418937323</v>
      </c>
    </row>
    <row r="146" spans="6:13" ht="15.75">
      <c r="F146" s="1">
        <f t="shared" si="21"/>
        <v>0.516666666666666</v>
      </c>
      <c r="G146" s="1" t="s">
        <v>32</v>
      </c>
      <c r="H146" s="13">
        <f t="shared" si="22"/>
        <v>2.0592175041297924</v>
      </c>
      <c r="J146" s="1" t="s">
        <v>32</v>
      </c>
      <c r="K146" s="12">
        <f t="shared" si="19"/>
        <v>1.9987085109136888</v>
      </c>
      <c r="M146" s="12">
        <f t="shared" si="20"/>
        <v>2.0603271716078044</v>
      </c>
    </row>
    <row r="147" spans="6:13" ht="15.75">
      <c r="F147" s="1">
        <f t="shared" si="21"/>
        <v>0.5208333333333327</v>
      </c>
      <c r="G147" s="1" t="s">
        <v>32</v>
      </c>
      <c r="H147" s="13">
        <f t="shared" si="22"/>
        <v>2.0819090425020423</v>
      </c>
      <c r="J147" s="1" t="s">
        <v>32</v>
      </c>
      <c r="K147" s="12">
        <f t="shared" si="19"/>
        <v>2.021377178358594</v>
      </c>
      <c r="M147" s="12">
        <f t="shared" si="20"/>
        <v>2.0837291685910504</v>
      </c>
    </row>
    <row r="148" spans="6:13" ht="15.75">
      <c r="F148" s="1">
        <f t="shared" si="21"/>
        <v>0.5249999999999994</v>
      </c>
      <c r="G148" s="1" t="s">
        <v>32</v>
      </c>
      <c r="H148" s="13">
        <f t="shared" si="22"/>
        <v>2.1046005808742914</v>
      </c>
      <c r="J148" s="1" t="s">
        <v>32</v>
      </c>
      <c r="K148" s="12">
        <f t="shared" si="19"/>
        <v>2.0440559554070505</v>
      </c>
      <c r="M148" s="12">
        <f t="shared" si="20"/>
        <v>2.107166285588006</v>
      </c>
    </row>
    <row r="149" spans="6:13" ht="15.75">
      <c r="F149" s="1">
        <f t="shared" si="21"/>
        <v>0.529166666666666</v>
      </c>
      <c r="G149" s="1" t="s">
        <v>32</v>
      </c>
      <c r="H149" s="13">
        <f t="shared" si="22"/>
        <v>2.1272921192465404</v>
      </c>
      <c r="J149" s="1" t="s">
        <v>32</v>
      </c>
      <c r="K149" s="12">
        <f t="shared" si="19"/>
        <v>2.066742078928411</v>
      </c>
      <c r="M149" s="12">
        <f t="shared" si="20"/>
        <v>2.130369712855635</v>
      </c>
    </row>
    <row r="150" spans="6:13" ht="15.75">
      <c r="F150" s="1">
        <f t="shared" si="21"/>
        <v>0.5333333333333327</v>
      </c>
      <c r="G150" s="1" t="s">
        <v>32</v>
      </c>
      <c r="H150" s="13">
        <f t="shared" si="22"/>
        <v>2.1499836576187903</v>
      </c>
      <c r="J150" s="1" t="s">
        <v>32</v>
      </c>
      <c r="K150" s="12">
        <f t="shared" si="19"/>
        <v>2.0894327907585284</v>
      </c>
      <c r="M150" s="12">
        <f t="shared" si="20"/>
        <v>2.1528782663926807</v>
      </c>
    </row>
    <row r="151" spans="6:13" ht="15.75">
      <c r="F151" s="1">
        <f t="shared" si="21"/>
        <v>0.5374999999999993</v>
      </c>
      <c r="G151" s="1" t="s">
        <v>32</v>
      </c>
      <c r="H151" s="13">
        <f t="shared" si="22"/>
        <v>2.1726751959910393</v>
      </c>
      <c r="J151" s="1" t="s">
        <v>32</v>
      </c>
      <c r="K151" s="12">
        <f t="shared" si="19"/>
        <v>2.1121258714084625</v>
      </c>
      <c r="M151" s="12">
        <f t="shared" si="20"/>
        <v>2.1740162901942686</v>
      </c>
    </row>
    <row r="152" spans="6:13" ht="15.75">
      <c r="F152" s="1">
        <f t="shared" si="21"/>
        <v>0.541666666666666</v>
      </c>
      <c r="G152" s="1" t="s">
        <v>32</v>
      </c>
      <c r="H152" s="13">
        <f t="shared" si="22"/>
        <v>2.1953667343632883</v>
      </c>
      <c r="J152" s="1" t="s">
        <v>32</v>
      </c>
      <c r="K152" s="12">
        <f t="shared" si="19"/>
        <v>2.134819792172691</v>
      </c>
      <c r="M152" s="12">
        <f t="shared" si="20"/>
        <v>2.192934569570545</v>
      </c>
    </row>
    <row r="153" spans="6:13" ht="15.75">
      <c r="F153" s="1">
        <f t="shared" si="21"/>
        <v>0.5458333333333326</v>
      </c>
      <c r="G153" s="1" t="s">
        <v>32</v>
      </c>
      <c r="H153" s="13">
        <f t="shared" si="22"/>
        <v>2.2180582727355382</v>
      </c>
      <c r="J153" s="1" t="s">
        <v>32</v>
      </c>
      <c r="K153" s="12">
        <f t="shared" si="19"/>
        <v>2.1575136540179245</v>
      </c>
      <c r="M153" s="12">
        <f t="shared" si="20"/>
        <v>2.2087657258036337</v>
      </c>
    </row>
    <row r="154" spans="6:13" ht="15.75">
      <c r="F154" s="1">
        <f t="shared" si="21"/>
        <v>0.5499999999999993</v>
      </c>
      <c r="G154" s="1" t="s">
        <v>32</v>
      </c>
      <c r="H154" s="13">
        <f t="shared" si="22"/>
        <v>2.2407498111077873</v>
      </c>
      <c r="J154" s="1" t="s">
        <v>32</v>
      </c>
      <c r="K154" s="12">
        <f t="shared" si="19"/>
        <v>2.180207035742872</v>
      </c>
      <c r="M154" s="12">
        <f t="shared" si="20"/>
        <v>2.220954699972366</v>
      </c>
    </row>
    <row r="155" spans="6:13" ht="15.75">
      <c r="F155" s="1">
        <f t="shared" si="21"/>
        <v>0.5541666666666659</v>
      </c>
      <c r="G155" s="1" t="s">
        <v>32</v>
      </c>
      <c r="H155" s="13">
        <f t="shared" si="22"/>
        <v>2.2634413494800363</v>
      </c>
      <c r="J155" s="1" t="s">
        <v>32</v>
      </c>
      <c r="K155" s="12">
        <f t="shared" si="19"/>
        <v>2.2028998279980376</v>
      </c>
      <c r="M155" s="12">
        <f t="shared" si="20"/>
        <v>2.229819483469287</v>
      </c>
    </row>
    <row r="156" spans="6:13" ht="15.75">
      <c r="F156" s="1">
        <f t="shared" si="21"/>
        <v>0.5583333333333326</v>
      </c>
      <c r="G156" s="1" t="s">
        <v>32</v>
      </c>
      <c r="H156" s="13">
        <f t="shared" si="22"/>
        <v>2.286132887852286</v>
      </c>
      <c r="J156" s="1" t="s">
        <v>32</v>
      </c>
      <c r="K156" s="12">
        <f t="shared" si="19"/>
        <v>2.22559209277315</v>
      </c>
      <c r="M156" s="12">
        <f t="shared" si="20"/>
        <v>2.237363674227455</v>
      </c>
    </row>
    <row r="157" spans="6:13" ht="15.75">
      <c r="F157" s="1">
        <f t="shared" si="21"/>
        <v>0.5624999999999992</v>
      </c>
      <c r="G157" s="1" t="s">
        <v>32</v>
      </c>
      <c r="H157" s="13">
        <f t="shared" si="22"/>
        <v>2.308824426224535</v>
      </c>
      <c r="J157" s="1" t="s">
        <v>32</v>
      </c>
      <c r="K157" s="12">
        <f t="shared" si="19"/>
        <v>2.2482839624614512</v>
      </c>
      <c r="M157" s="12">
        <f>K157</f>
        <v>2.2482839624614512</v>
      </c>
    </row>
    <row r="158" spans="6:13" ht="15.75">
      <c r="F158" s="1">
        <f t="shared" si="21"/>
        <v>0.5666666666666659</v>
      </c>
      <c r="G158" s="1" t="s">
        <v>32</v>
      </c>
      <c r="H158" s="13">
        <f t="shared" si="22"/>
        <v>2.3315159645967842</v>
      </c>
      <c r="J158" s="1" t="s">
        <v>32</v>
      </c>
      <c r="K158" s="12">
        <f t="shared" si="19"/>
        <v>2.2709755775957277</v>
      </c>
      <c r="M158" s="12">
        <f>K158</f>
        <v>2.2709755775957277</v>
      </c>
    </row>
    <row r="159" spans="8:13" ht="15.75">
      <c r="H159" s="13"/>
      <c r="M159" s="12"/>
    </row>
    <row r="160" spans="8:13" ht="15.75">
      <c r="H160" s="13"/>
      <c r="M160" s="12"/>
    </row>
    <row r="161" spans="8:13" ht="15.75">
      <c r="H161" s="13"/>
      <c r="M161" s="22"/>
    </row>
    <row r="162" spans="8:13" ht="15.75">
      <c r="H162" s="13"/>
      <c r="M162" s="22"/>
    </row>
    <row r="1222" ht="15.75">
      <c r="I1222" s="13"/>
    </row>
    <row r="1223" ht="15.75">
      <c r="I1223" s="13"/>
    </row>
    <row r="1224" ht="15.75">
      <c r="I1224" s="13"/>
    </row>
    <row r="1225" ht="15.75">
      <c r="I1225" s="13"/>
    </row>
    <row r="1226" ht="15.75">
      <c r="I1226" s="13"/>
    </row>
    <row r="1227" ht="15.75">
      <c r="I1227" s="13"/>
    </row>
    <row r="1228" ht="15.75">
      <c r="I1228" s="13"/>
    </row>
    <row r="1229" ht="15.75">
      <c r="I1229" s="13"/>
    </row>
    <row r="1230" ht="15.75">
      <c r="I1230" s="13"/>
    </row>
    <row r="1231" ht="15.75">
      <c r="I1231" s="13"/>
    </row>
    <row r="1232" ht="15.75">
      <c r="I1232" s="13"/>
    </row>
    <row r="1233" ht="15.75">
      <c r="I1233" s="13"/>
    </row>
    <row r="1234" ht="15.75">
      <c r="I1234" s="13"/>
    </row>
    <row r="1235" ht="15.75">
      <c r="I1235" s="13"/>
    </row>
    <row r="1236" ht="15.75">
      <c r="I1236" s="13"/>
    </row>
    <row r="1237" ht="15.75">
      <c r="I1237" s="13"/>
    </row>
    <row r="1238" ht="15.75">
      <c r="I1238" s="13"/>
    </row>
    <row r="1239" ht="15.75">
      <c r="I1239" s="13"/>
    </row>
    <row r="1240" ht="15.75">
      <c r="I1240" s="13"/>
    </row>
    <row r="1241" ht="15.75">
      <c r="I1241" s="13"/>
    </row>
    <row r="1242" ht="15.75">
      <c r="I1242" s="1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L121"/>
  <sheetViews>
    <sheetView workbookViewId="0" topLeftCell="C1">
      <selection activeCell="O2" sqref="O2"/>
    </sheetView>
  </sheetViews>
  <sheetFormatPr defaultColWidth="9.00390625" defaultRowHeight="15.75"/>
  <cols>
    <col min="1" max="2" width="9.00390625" style="7" customWidth="1"/>
    <col min="3" max="3" width="10.00390625" style="7" customWidth="1"/>
    <col min="4" max="8" width="9.00390625" style="7" customWidth="1"/>
  </cols>
  <sheetData>
    <row r="1" spans="1:9" ht="16.5" thickBot="1">
      <c r="A1" s="27" t="s">
        <v>24</v>
      </c>
      <c r="B1" s="27" t="s">
        <v>23</v>
      </c>
      <c r="C1" s="27" t="s">
        <v>177</v>
      </c>
      <c r="D1" s="27" t="s">
        <v>176</v>
      </c>
      <c r="E1" s="27" t="s">
        <v>175</v>
      </c>
      <c r="F1" s="27" t="s">
        <v>174</v>
      </c>
      <c r="G1" s="27" t="s">
        <v>173</v>
      </c>
      <c r="H1" s="27" t="s">
        <v>161</v>
      </c>
      <c r="I1" s="29" t="s">
        <v>162</v>
      </c>
    </row>
    <row r="2" spans="1:9" ht="16.5" thickBot="1">
      <c r="A2" s="7">
        <f>'10th Order'!A2</f>
        <v>0</v>
      </c>
      <c r="B2" s="7">
        <f>'10th Order'!B2</f>
        <v>120.784376</v>
      </c>
      <c r="C2" s="7">
        <f>'10th Order'!C2</f>
        <v>119.0534032185895</v>
      </c>
      <c r="D2" s="7">
        <f>'4th Order'!C2</f>
        <v>118.66589764681567</v>
      </c>
      <c r="E2" s="7">
        <f>'3rd Order'!C2</f>
        <v>131.00446115429858</v>
      </c>
      <c r="F2" s="7">
        <f>'2nd Order'!C2</f>
        <v>131.07938864955497</v>
      </c>
      <c r="G2" s="7">
        <f>'1st Order'!C2</f>
        <v>167.01163107514628</v>
      </c>
      <c r="H2" s="30">
        <f>'10th Order'!AI22</f>
        <v>113.72516691499801</v>
      </c>
      <c r="I2" s="25">
        <v>8</v>
      </c>
    </row>
    <row r="3" spans="8:11" ht="15.75">
      <c r="H3" s="30"/>
      <c r="K3" t="s">
        <v>186</v>
      </c>
    </row>
    <row r="4" spans="1:8" ht="15.75">
      <c r="A4" s="7">
        <f>'10th Order'!A4</f>
        <v>0.008333333333333333</v>
      </c>
      <c r="B4" s="7">
        <f>'10th Order'!B4</f>
        <v>134.719772</v>
      </c>
      <c r="C4" s="7">
        <f>'10th Order'!C4</f>
        <v>130.226365597364</v>
      </c>
      <c r="D4" s="7">
        <f>'4th Order'!C4</f>
        <v>130.1044896445448</v>
      </c>
      <c r="E4" s="7">
        <f>'3rd Order'!C4</f>
        <v>144.37253575028103</v>
      </c>
      <c r="F4" s="7">
        <f>'2nd Order'!C4</f>
        <v>145.43508837096243</v>
      </c>
      <c r="G4" s="7">
        <f>'1st Order'!C4</f>
        <v>184.7664891532226</v>
      </c>
      <c r="H4" s="30">
        <f>'10th Order'!AI24</f>
        <v>130.96642879988804</v>
      </c>
    </row>
    <row r="5" ht="15.75">
      <c r="H5" s="30"/>
    </row>
    <row r="6" spans="1:8" ht="15.75">
      <c r="A6" s="7">
        <f>'10th Order'!A6</f>
        <v>0.016666666666666666</v>
      </c>
      <c r="B6" s="7">
        <f>'10th Order'!B6</f>
        <v>142.608416</v>
      </c>
      <c r="C6" s="7">
        <f>'10th Order'!C6</f>
        <v>145.0884301732861</v>
      </c>
      <c r="D6" s="7">
        <f>'4th Order'!C6</f>
        <v>145.73794739514057</v>
      </c>
      <c r="E6" s="7">
        <f>'3rd Order'!C6</f>
        <v>159.71088762041074</v>
      </c>
      <c r="F6" s="7">
        <f>'2nd Order'!C6</f>
        <v>161.65999094405822</v>
      </c>
      <c r="G6" s="7">
        <f>'1st Order'!C6</f>
        <v>202.67158193730515</v>
      </c>
      <c r="H6" s="30">
        <f>'10th Order'!AI26</f>
        <v>149.3143332794459</v>
      </c>
    </row>
    <row r="7" ht="15.75">
      <c r="H7" s="30"/>
    </row>
    <row r="8" spans="1:8" ht="15.75">
      <c r="A8" s="7">
        <f>'10th Order'!A8</f>
        <v>0.024999999999999998</v>
      </c>
      <c r="B8" s="7">
        <f>'10th Order'!B8</f>
        <v>161.539037</v>
      </c>
      <c r="C8" s="7">
        <f>'10th Order'!C8</f>
        <v>163.42008215698783</v>
      </c>
      <c r="D8" s="7">
        <f>'4th Order'!C8</f>
        <v>165.3123370581864</v>
      </c>
      <c r="E8" s="7">
        <f>'3rd Order'!C8</f>
        <v>176.98285042808604</v>
      </c>
      <c r="F8" s="7">
        <f>'2nd Order'!C8</f>
        <v>179.63135760014688</v>
      </c>
      <c r="G8" s="7">
        <f>'1st Order'!C8</f>
        <v>220.53073748397009</v>
      </c>
      <c r="H8" s="30">
        <f>'10th Order'!AI28</f>
        <v>169.43532862517506</v>
      </c>
    </row>
    <row r="9" ht="15.75">
      <c r="H9" s="30"/>
    </row>
    <row r="10" spans="1:8" ht="15.75">
      <c r="A10" s="7">
        <f>'10th Order'!A10</f>
        <v>0.03333333333333333</v>
      </c>
      <c r="B10" s="7">
        <f>'10th Order'!B10</f>
        <v>181.522926</v>
      </c>
      <c r="C10" s="7">
        <f>'10th Order'!C10</f>
        <v>185.3338838603178</v>
      </c>
      <c r="D10" s="7">
        <f>'4th Order'!C10</f>
        <v>188.17113413832496</v>
      </c>
      <c r="E10" s="7">
        <f>'3rd Order'!C10</f>
        <v>196.0552290356625</v>
      </c>
      <c r="F10" s="7">
        <f>'2nd Order'!C10</f>
        <v>199.14861623268257</v>
      </c>
      <c r="G10" s="7">
        <f>'1st Order'!C10</f>
        <v>238.1482871477795</v>
      </c>
      <c r="H10" s="30">
        <f>'10th Order'!AI30</f>
        <v>191.72012061892696</v>
      </c>
    </row>
    <row r="11" ht="15.75">
      <c r="H11" s="30"/>
    </row>
    <row r="12" spans="1:8" ht="15.75">
      <c r="A12" s="7">
        <f>'10th Order'!A12</f>
        <v>0.041666666666666664</v>
      </c>
      <c r="B12" s="7">
        <f>'10th Order'!B12</f>
        <v>211.058794</v>
      </c>
      <c r="C12" s="7">
        <f>'10th Order'!C12</f>
        <v>210.9483281125598</v>
      </c>
      <c r="D12" s="7">
        <f>'4th Order'!C12</f>
        <v>213.3539212275169</v>
      </c>
      <c r="E12" s="7">
        <f>'3rd Order'!C12</f>
        <v>216.69410009094182</v>
      </c>
      <c r="F12" s="7">
        <f>'2nd Order'!C12</f>
        <v>219.93571948097434</v>
      </c>
      <c r="G12" s="7">
        <f>'1st Order'!C12</f>
        <v>255.33120936790735</v>
      </c>
      <c r="H12" s="30">
        <f>'10th Order'!AI32</f>
        <v>215.97134954640566</v>
      </c>
    </row>
    <row r="13" ht="15.75">
      <c r="H13" s="30"/>
    </row>
    <row r="14" spans="1:8" ht="15.75">
      <c r="A14" s="7">
        <f>'10th Order'!A14</f>
        <v>0.049999999999999996</v>
      </c>
      <c r="B14" s="7">
        <f>'10th Order'!B14</f>
        <v>244.3638</v>
      </c>
      <c r="C14" s="7">
        <f>'10th Order'!C14</f>
        <v>239.60518309654213</v>
      </c>
      <c r="D14" s="7">
        <f>'4th Order'!C14</f>
        <v>239.73090018546858</v>
      </c>
      <c r="E14" s="7">
        <f>'3rd Order'!C14</f>
        <v>238.56648862223</v>
      </c>
      <c r="F14" s="7">
        <f>'2nd Order'!C14</f>
        <v>241.6468881341049</v>
      </c>
      <c r="G14" s="7">
        <f>'1st Order'!C14</f>
        <v>271.8912444527524</v>
      </c>
      <c r="H14" s="30">
        <f>'10th Order'!AI34</f>
        <v>241.3905440270837</v>
      </c>
    </row>
    <row r="15" ht="15.75">
      <c r="H15" s="30"/>
    </row>
    <row r="16" spans="1:8" ht="15.75">
      <c r="A16" s="7">
        <f>'10th Order'!A16</f>
        <v>0.05833333333333333</v>
      </c>
      <c r="B16" s="7">
        <f>'10th Order'!B16</f>
        <v>269.167958</v>
      </c>
      <c r="C16" s="7">
        <f>'10th Order'!C16</f>
        <v>269.3327853735461</v>
      </c>
      <c r="D16" s="7">
        <f>'4th Order'!C16</f>
        <v>266.14975020315995</v>
      </c>
      <c r="E16" s="7">
        <f>'3rd Order'!C16</f>
        <v>261.2481345605038</v>
      </c>
      <c r="F16" s="7">
        <f>'2nd Order'!C16</f>
        <v>263.8755580970346</v>
      </c>
      <c r="G16" s="7">
        <f>'1st Order'!C16</f>
        <v>287.6469571925149</v>
      </c>
      <c r="H16" s="30">
        <f>'10th Order'!AI36</f>
        <v>266.8539952761205</v>
      </c>
    </row>
    <row r="17" ht="15.75">
      <c r="H17" s="30"/>
    </row>
    <row r="18" spans="1:8" ht="15.75">
      <c r="A18" s="7">
        <f>'10th Order'!A18</f>
        <v>0.06666666666666667</v>
      </c>
      <c r="B18" s="7">
        <f>'10th Order'!B18</f>
        <v>300.018259</v>
      </c>
      <c r="C18" s="7">
        <f>'10th Order'!C18</f>
        <v>297.19871164042286</v>
      </c>
      <c r="D18" s="7">
        <f>'4th Order'!C18</f>
        <v>291.57043239173277</v>
      </c>
      <c r="E18" s="7">
        <f>'3rd Order'!C18</f>
        <v>284.2371380917988</v>
      </c>
      <c r="F18" s="7">
        <f>'2nd Order'!C18</f>
        <v>286.16620744125225</v>
      </c>
      <c r="G18" s="7">
        <f>'1st Order'!C18</f>
        <v>302.4257247013232</v>
      </c>
      <c r="H18" s="30">
        <f>'10th Order'!AI38</f>
        <v>291.25615420119675</v>
      </c>
    </row>
    <row r="19" ht="15.75">
      <c r="H19" s="30"/>
    </row>
    <row r="20" spans="1:8" ht="15.75">
      <c r="A20" s="7">
        <f>'10th Order'!A20</f>
        <v>0.075</v>
      </c>
      <c r="B20" s="7">
        <f>'10th Order'!B20</f>
        <v>320.002056</v>
      </c>
      <c r="C20" s="7">
        <f>'10th Order'!C20</f>
        <v>320.54975838447365</v>
      </c>
      <c r="D20" s="7">
        <f>'4th Order'!C20</f>
        <v>315.16680956847586</v>
      </c>
      <c r="E20" s="7">
        <f>'3rd Order'!C20</f>
        <v>306.97285026266377</v>
      </c>
      <c r="F20" s="7">
        <f>'2nd Order'!C20</f>
        <v>308.02861174017517</v>
      </c>
      <c r="G20" s="7">
        <f>'1st Order'!C20</f>
        <v>316.06562770969487</v>
      </c>
      <c r="H20" s="30">
        <f>'10th Order'!AI40</f>
        <v>313.7603265083943</v>
      </c>
    </row>
    <row r="21" ht="15.75">
      <c r="H21" s="30"/>
    </row>
    <row r="22" spans="1:8" ht="15.75">
      <c r="A22" s="7">
        <f>'10th Order'!A22</f>
        <v>0.08333333333333333</v>
      </c>
      <c r="B22" s="7">
        <f>'10th Order'!B22</f>
        <v>335.076718</v>
      </c>
      <c r="C22" s="7">
        <f>'10th Order'!C22</f>
        <v>338.38885953794767</v>
      </c>
      <c r="D22" s="7">
        <f>'4th Order'!C22</f>
        <v>336.3807554479262</v>
      </c>
      <c r="E22" s="7">
        <f>'3rd Order'!C22</f>
        <v>328.85898977338235</v>
      </c>
      <c r="F22" s="7">
        <f>'2nd Order'!C22</f>
        <v>328.95396659992633</v>
      </c>
      <c r="G22" s="7">
        <f>'1st Order'!C22</f>
        <v>328.4172245859368</v>
      </c>
      <c r="H22" s="30">
        <f>'10th Order'!AI42</f>
        <v>333.98335431072667</v>
      </c>
    </row>
    <row r="23" ht="15.75">
      <c r="H23" s="30"/>
    </row>
    <row r="24" spans="1:8" ht="15.75">
      <c r="A24" s="7">
        <f>'10th Order'!A24</f>
        <v>0.09166666666666666</v>
      </c>
      <c r="B24" s="7">
        <f>'10th Order'!B24</f>
        <v>350.414528</v>
      </c>
      <c r="C24" s="7">
        <f>'10th Order'!C24</f>
        <v>351.9035808000667</v>
      </c>
      <c r="D24" s="7">
        <f>'4th Order'!C24</f>
        <v>354.92350556312556</v>
      </c>
      <c r="E24" s="7">
        <f>'3rd Order'!C24</f>
        <v>349.2896502653216</v>
      </c>
      <c r="F24" s="7">
        <f>'2nd Order'!C24</f>
        <v>348.432230850244</v>
      </c>
      <c r="G24" s="7">
        <f>'1st Order'!C24</f>
        <v>339.3451886499354</v>
      </c>
      <c r="H24" s="30">
        <f>'10th Order'!AI44</f>
        <v>351.9503007427643</v>
      </c>
    </row>
    <row r="25" ht="15.75">
      <c r="H25" s="30"/>
    </row>
    <row r="26" spans="1:8" ht="15.75">
      <c r="A26" s="7">
        <f>'10th Order'!A26</f>
        <v>0.09999999999999999</v>
      </c>
      <c r="B26" s="7">
        <f>'10th Order'!B26</f>
        <v>359.705372</v>
      </c>
      <c r="C26" s="7">
        <f>'10th Order'!C26</f>
        <v>363.6777847521937</v>
      </c>
      <c r="D26" s="7">
        <f>'4th Order'!C26</f>
        <v>370.72871100510423</v>
      </c>
      <c r="E26" s="7">
        <f>'3rd Order'!C26</f>
        <v>367.67664105862724</v>
      </c>
      <c r="F26" s="7">
        <f>'2nd Order'!C26</f>
        <v>365.9699860345745</v>
      </c>
      <c r="G26" s="7">
        <f>'1st Order'!C26</f>
        <v>348.7297908405817</v>
      </c>
      <c r="H26" s="30">
        <f>'10th Order'!AI46</f>
        <v>367.87283495438146</v>
      </c>
    </row>
    <row r="27" ht="15.75">
      <c r="H27" s="30"/>
    </row>
    <row r="28" spans="1:8" ht="15.75">
      <c r="A28" s="7">
        <f>'10th Order'!A28</f>
        <v>0.10833333333333332</v>
      </c>
      <c r="B28" s="7">
        <f>'10th Order'!B28</f>
        <v>374.428873</v>
      </c>
      <c r="C28" s="7">
        <f>'10th Order'!C28</f>
        <v>376.030526532506</v>
      </c>
      <c r="D28" s="7">
        <f>'4th Order'!C28</f>
        <v>383.87026692257047</v>
      </c>
      <c r="E28" s="7">
        <f>'3rd Order'!C28</f>
        <v>383.47649681128325</v>
      </c>
      <c r="F28" s="7">
        <f>'2nd Order'!C28</f>
        <v>381.1080802091834</v>
      </c>
      <c r="G28" s="7">
        <f>'1st Order'!C28</f>
        <v>356.4682114924209</v>
      </c>
      <c r="H28" s="30">
        <f>'10th Order'!AI48</f>
        <v>381.8967569945163</v>
      </c>
    </row>
    <row r="29" ht="15.75">
      <c r="H29" s="30"/>
    </row>
    <row r="30" spans="1:8" ht="15.75">
      <c r="A30" s="7">
        <f>'10th Order'!A30</f>
        <v>0.11666666666666665</v>
      </c>
      <c r="B30" s="7">
        <f>'10th Order'!B30</f>
        <v>391.082185</v>
      </c>
      <c r="C30" s="7">
        <f>'10th Order'!C30</f>
        <v>389.5497823715039</v>
      </c>
      <c r="D30" s="7">
        <f>'4th Order'!C30</f>
        <v>394.4639888586469</v>
      </c>
      <c r="E30" s="7">
        <f>'3rd Order'!C30</f>
        <v>396.21550702479476</v>
      </c>
      <c r="F30" s="7">
        <f>'2nd Order'!C30</f>
        <v>393.43832789140606</v>
      </c>
      <c r="G30" s="7">
        <f>'1st Order'!C30</f>
        <v>362.47566684942274</v>
      </c>
      <c r="H30" s="30">
        <f>'10th Order'!AI50</f>
        <v>393.9077905445104</v>
      </c>
    </row>
    <row r="31" ht="15.75">
      <c r="H31" s="30"/>
    </row>
    <row r="32" spans="1:12" ht="15.75">
      <c r="A32" s="7">
        <f>'10th Order'!A32</f>
        <v>0.12499999999999999</v>
      </c>
      <c r="B32" s="7">
        <f>'10th Order'!B32</f>
        <v>401.248687</v>
      </c>
      <c r="C32" s="7">
        <f>'10th Order'!C32</f>
        <v>402.7505174172118</v>
      </c>
      <c r="D32" s="7">
        <f>'4th Order'!C32</f>
        <v>402.5745698199938</v>
      </c>
      <c r="E32" s="7">
        <f>'3rd Order'!C32</f>
        <v>405.5112534575739</v>
      </c>
      <c r="F32" s="7">
        <f>'2nd Order'!C32</f>
        <v>402.6185731808539</v>
      </c>
      <c r="G32" s="7">
        <f>'1st Order'!C32</f>
        <v>366.68633797355506</v>
      </c>
      <c r="H32" s="30">
        <f>'10th Order'!AI52</f>
        <v>403.52218575453986</v>
      </c>
      <c r="L32" s="33"/>
    </row>
    <row r="33" ht="15.75">
      <c r="H33" s="30"/>
    </row>
    <row r="34" spans="1:8" ht="15.75">
      <c r="A34" s="7">
        <f>'10th Order'!A34</f>
        <v>0.13333333333333333</v>
      </c>
      <c r="B34" s="7">
        <f>'10th Order'!B34</f>
        <v>413.781822</v>
      </c>
      <c r="C34" s="7">
        <f>'10th Order'!C34</f>
        <v>412.99740092539577</v>
      </c>
      <c r="D34" s="7">
        <f>'4th Order'!C34</f>
        <v>408.14759591109726</v>
      </c>
      <c r="E34" s="7">
        <f>'3rd Order'!C34</f>
        <v>411.0893908515251</v>
      </c>
      <c r="F34" s="7">
        <f>'2nd Order'!C34</f>
        <v>408.38548814328794</v>
      </c>
      <c r="G34" s="7">
        <f>'1st Order'!C34</f>
        <v>369.0540918708423</v>
      </c>
      <c r="H34" s="30">
        <f>'10th Order'!AI54</f>
        <v>410.2075017693032</v>
      </c>
    </row>
    <row r="35" ht="15.75">
      <c r="H35" s="30"/>
    </row>
    <row r="36" spans="1:8" ht="15.75">
      <c r="A36" s="7">
        <f>'10th Order'!A36</f>
        <v>0.1416666666666667</v>
      </c>
      <c r="B36" s="7">
        <f>'10th Order'!B36</f>
        <v>417.200441</v>
      </c>
      <c r="C36" s="7">
        <f>'10th Order'!C36</f>
        <v>417.98962869870013</v>
      </c>
      <c r="D36" s="7">
        <f>'4th Order'!C36</f>
        <v>410.98107437020775</v>
      </c>
      <c r="E36" s="7">
        <f>'3rd Order'!C36</f>
        <v>412.79474328582774</v>
      </c>
      <c r="F36" s="7">
        <f>'2nd Order'!C36</f>
        <v>410.56457072215835</v>
      </c>
      <c r="G36" s="7">
        <f>'1st Order'!C36</f>
        <v>369.5529869341014</v>
      </c>
      <c r="H36" s="30">
        <f>'10th Order'!AI56</f>
        <v>413.3528146470903</v>
      </c>
    </row>
    <row r="37" ht="15.75">
      <c r="H37" s="30"/>
    </row>
    <row r="38" spans="1:8" ht="15.75">
      <c r="A38" s="7">
        <f>'10th Order'!A38</f>
        <v>0.15000000000000005</v>
      </c>
      <c r="B38" s="7">
        <f>'10th Order'!B38</f>
        <v>426.490309</v>
      </c>
      <c r="C38" s="7">
        <f>'10th Order'!C38</f>
        <v>416.8171788906157</v>
      </c>
      <c r="D38" s="7">
        <f>'4th Order'!C38</f>
        <v>410.74293517518595</v>
      </c>
      <c r="E38" s="7">
        <f>'3rd Order'!C38</f>
        <v>410.5961869995595</v>
      </c>
      <c r="F38" s="7">
        <f>'2nd Order'!C38</f>
        <v>409.07692177355426</v>
      </c>
      <c r="G38" s="7">
        <f>'1st Order'!C38</f>
        <v>368.17755716461886</v>
      </c>
      <c r="H38" s="30">
        <f>'10th Order'!AI58</f>
        <v>412.3724148298919</v>
      </c>
    </row>
    <row r="39" ht="15.75">
      <c r="H39" s="30"/>
    </row>
    <row r="40" spans="1:8" ht="15.75">
      <c r="A40" s="7">
        <f>'10th Order'!A40</f>
        <v>0.1583333333333334</v>
      </c>
      <c r="B40" s="7">
        <f>'10th Order'!B40</f>
        <v>407.822257</v>
      </c>
      <c r="C40" s="7">
        <f>'10th Order'!C40</f>
        <v>410.02097180348613</v>
      </c>
      <c r="D40" s="7">
        <f>'4th Order'!C40</f>
        <v>407.03178052966285</v>
      </c>
      <c r="E40" s="7">
        <f>'3rd Order'!C40</f>
        <v>404.58521794809735</v>
      </c>
      <c r="F40" s="7">
        <f>'2nd Order'!C40</f>
        <v>403.9425143433785</v>
      </c>
      <c r="G40" s="7">
        <f>'1st Order'!C40</f>
        <v>364.9428720587762</v>
      </c>
      <c r="H40" s="30">
        <f>'10th Order'!AI60</f>
        <v>406.94716637389394</v>
      </c>
    </row>
    <row r="41" ht="15.75">
      <c r="H41" s="30"/>
    </row>
    <row r="42" spans="1:8" ht="15.75">
      <c r="A42" s="7">
        <f>'10th Order'!A42</f>
        <v>0.16666666666666677</v>
      </c>
      <c r="B42" s="7">
        <f>'10th Order'!B42</f>
        <v>396.691261</v>
      </c>
      <c r="C42" s="7">
        <f>'10th Order'!C42</f>
        <v>398.84367993864004</v>
      </c>
      <c r="D42" s="7">
        <f>'4th Order'!C42</f>
        <v>399.4694610156402</v>
      </c>
      <c r="E42" s="7">
        <f>'3rd Order'!C42</f>
        <v>394.9685241103053</v>
      </c>
      <c r="F42" s="7">
        <f>'2nd Order'!C42</f>
        <v>395.2798142647437</v>
      </c>
      <c r="G42" s="7">
        <f>'1st Order'!C42</f>
        <v>359.88437150349444</v>
      </c>
      <c r="H42" s="30">
        <f>'10th Order'!AI62</f>
        <v>397.23485574535243</v>
      </c>
    </row>
    <row r="43" ht="15.75">
      <c r="H43" s="30"/>
    </row>
    <row r="44" spans="1:8" ht="15.75">
      <c r="A44" s="7">
        <f>'10th Order'!A44</f>
        <v>0.17500000000000013</v>
      </c>
      <c r="B44" s="7">
        <f>'10th Order'!B44</f>
        <v>381.791219</v>
      </c>
      <c r="C44" s="7">
        <f>'10th Order'!C44</f>
        <v>384.36088214349</v>
      </c>
      <c r="D44" s="7">
        <f>'4th Order'!C44</f>
        <v>387.80744958351966</v>
      </c>
      <c r="E44" s="7">
        <f>'3rd Order'!C44</f>
        <v>382.05526530682704</v>
      </c>
      <c r="F44" s="7">
        <f>'2nd Order'!C44</f>
        <v>383.3017632502462</v>
      </c>
      <c r="G44" s="7">
        <f>'1st Order'!C44</f>
        <v>353.05747748941667</v>
      </c>
      <c r="H44" s="30">
        <f>'10th Order'!AI64</f>
        <v>383.69320216439706</v>
      </c>
    </row>
    <row r="45" ht="15.75">
      <c r="H45" s="30"/>
    </row>
    <row r="46" spans="1:8" ht="15.75">
      <c r="A46" s="7">
        <f>'10th Order'!A46</f>
        <v>0.1833333333333335</v>
      </c>
      <c r="B46" s="7">
        <f>'10th Order'!B46</f>
        <v>365.139769</v>
      </c>
      <c r="C46" s="7">
        <f>'10th Order'!C46</f>
        <v>367.1082871146984</v>
      </c>
      <c r="D46" s="7">
        <f>'4th Order'!C46</f>
        <v>372.02568834177146</v>
      </c>
      <c r="E46" s="7">
        <f>'3rd Order'!C46</f>
        <v>366.24007783911986</v>
      </c>
      <c r="F46" s="7">
        <f>'2nd Order'!C46</f>
        <v>368.308287321291</v>
      </c>
      <c r="G46" s="7">
        <f>'1st Order'!C46</f>
        <v>344.53698689598036</v>
      </c>
      <c r="H46" s="30">
        <f>'10th Order'!AI66</f>
        <v>366.8508386529927</v>
      </c>
    </row>
    <row r="47" ht="15.75">
      <c r="H47" s="30"/>
    </row>
    <row r="48" spans="1:8" ht="15.75">
      <c r="A48" s="7">
        <f>'10th Order'!A48</f>
        <v>0.19166666666666685</v>
      </c>
      <c r="B48" s="7">
        <f>'10th Order'!B48</f>
        <v>348.748904</v>
      </c>
      <c r="C48" s="7">
        <f>'10th Order'!C48</f>
        <v>347.3162791515592</v>
      </c>
      <c r="D48" s="7">
        <f>'4th Order'!C48</f>
        <v>352.40323032643664</v>
      </c>
      <c r="E48" s="7">
        <f>'3rd Order'!C48</f>
        <v>347.98304508328636</v>
      </c>
      <c r="F48" s="7">
        <f>'2nd Order'!C48</f>
        <v>350.67563810649114</v>
      </c>
      <c r="G48" s="7">
        <f>'1st Order'!C48</f>
        <v>334.4162520011545</v>
      </c>
      <c r="H48" s="30">
        <f>'10th Order'!AI68</f>
        <v>347.262024845401</v>
      </c>
    </row>
    <row r="49" ht="15.75">
      <c r="H49" s="30"/>
    </row>
    <row r="50" spans="1:8" ht="15.75">
      <c r="A50" s="7">
        <f>'10th Order'!A50</f>
        <v>0.2000000000000002</v>
      </c>
      <c r="B50" s="7">
        <f>'10th Order'!B50</f>
        <v>322.982175</v>
      </c>
      <c r="C50" s="7">
        <f>'10th Order'!C50</f>
        <v>325.37561921761306</v>
      </c>
      <c r="D50" s="7">
        <f>'4th Order'!C50</f>
        <v>329.54451533950794</v>
      </c>
      <c r="E50" s="7">
        <f>'3rd Order'!C50</f>
        <v>327.7879942471576</v>
      </c>
      <c r="F50" s="7">
        <f>'2nd Order'!C50</f>
        <v>330.84300600826236</v>
      </c>
      <c r="G50" s="7">
        <f>'1st Order'!C50</f>
        <v>322.8061576943472</v>
      </c>
      <c r="H50" s="30">
        <f>'10th Order'!AI70</f>
        <v>325.603405968054</v>
      </c>
    </row>
    <row r="51" ht="15.75">
      <c r="H51" s="30"/>
    </row>
    <row r="52" spans="1:8" ht="15.75">
      <c r="A52" s="7">
        <f>'10th Order'!A52</f>
        <v>0.20833333333333356</v>
      </c>
      <c r="B52" s="7">
        <f>'10th Order'!B52</f>
        <v>303.349111</v>
      </c>
      <c r="C52" s="7">
        <f>'10th Order'!C52</f>
        <v>302.055582350125</v>
      </c>
      <c r="D52" s="7">
        <f>'4th Order'!C52</f>
        <v>304.35273609550126</v>
      </c>
      <c r="E52" s="7">
        <f>'3rd Order'!C52</f>
        <v>306.1804893392023</v>
      </c>
      <c r="F52" s="7">
        <f>'2nd Order'!C52</f>
        <v>309.2969568114937</v>
      </c>
      <c r="G52" s="7">
        <f>'1st Order'!C52</f>
        <v>309.8339065983512</v>
      </c>
      <c r="H52" s="30">
        <f>'10th Order'!AI72</f>
        <v>302.621462269103</v>
      </c>
    </row>
    <row r="53" ht="15.75">
      <c r="H53" s="30"/>
    </row>
    <row r="54" spans="1:8" ht="15.75">
      <c r="A54" s="7">
        <f>'10th Order'!A54</f>
        <v>0.21666666666666692</v>
      </c>
      <c r="B54" s="7">
        <f>'10th Order'!B54</f>
        <v>283.190237</v>
      </c>
      <c r="C54" s="7">
        <f>'10th Order'!C54</f>
        <v>278.2956747640731</v>
      </c>
      <c r="D54" s="7">
        <f>'4th Order'!C54</f>
        <v>277.9511359937566</v>
      </c>
      <c r="E54" s="7">
        <f>'3rd Order'!C54</f>
        <v>283.6867961924904</v>
      </c>
      <c r="F54" s="7">
        <f>'2nd Order'!C54</f>
        <v>286.5543321434918</v>
      </c>
      <c r="G54" s="7">
        <f>'1st Order'!C54</f>
        <v>295.6416254107932</v>
      </c>
      <c r="H54" s="30">
        <f>'10th Order'!AI74</f>
        <v>278.9642679585608</v>
      </c>
    </row>
    <row r="55" ht="15.75">
      <c r="H55" s="30"/>
    </row>
    <row r="56" spans="1:8" ht="15.75">
      <c r="A56" s="7">
        <f>'10th Order'!A56</f>
        <v>0.22500000000000028</v>
      </c>
      <c r="B56" s="7">
        <f>'10th Order'!B56</f>
        <v>259.439163</v>
      </c>
      <c r="C56" s="7">
        <f>'10th Order'!C56</f>
        <v>254.79662115801824</v>
      </c>
      <c r="D56" s="7">
        <f>'4th Order'!C56</f>
        <v>251.56257032729198</v>
      </c>
      <c r="E56" s="7">
        <f>'3rd Order'!C56</f>
        <v>260.8149112275115</v>
      </c>
      <c r="F56" s="7">
        <f>'2nd Order'!C56</f>
        <v>263.1443154766581</v>
      </c>
      <c r="G56" s="7">
        <f>'1st Order'!C56</f>
        <v>280.38480773429035</v>
      </c>
      <c r="H56" s="30">
        <f>'10th Order'!AI76</f>
        <v>255.17952732664273</v>
      </c>
    </row>
    <row r="57" ht="15.75">
      <c r="H57" s="30"/>
    </row>
    <row r="58" spans="1:8" ht="15.75">
      <c r="A58" s="7">
        <f>'10th Order'!A58</f>
        <v>0.23333333333333364</v>
      </c>
      <c r="B58" s="7">
        <f>'10th Order'!B58</f>
        <v>238.841758</v>
      </c>
      <c r="C58" s="7">
        <f>'10th Order'!C58</f>
        <v>231.80548877242904</v>
      </c>
      <c r="D58" s="7">
        <f>'4th Order'!C58</f>
        <v>226.36555792621533</v>
      </c>
      <c r="E58" s="7">
        <f>'3rd Order'!C58</f>
        <v>238.03849293189108</v>
      </c>
      <c r="F58" s="7">
        <f>'2nd Order'!C58</f>
        <v>239.59039648037898</v>
      </c>
      <c r="G58" s="7">
        <f>'1st Order'!C58</f>
        <v>264.230610455999</v>
      </c>
      <c r="H58" s="30">
        <f>'10th Order'!AI78</f>
        <v>231.81013612246977</v>
      </c>
    </row>
    <row r="59" ht="15.75">
      <c r="H59" s="30"/>
    </row>
    <row r="60" spans="1:8" ht="15.75">
      <c r="A60" s="7">
        <f>'10th Order'!A60</f>
        <v>0.241666666666667</v>
      </c>
      <c r="B60" s="7">
        <f>'10th Order'!B60</f>
        <v>209.919895</v>
      </c>
      <c r="C60" s="7">
        <f>'10th Order'!C60</f>
        <v>209.3098663537344</v>
      </c>
      <c r="D60" s="7">
        <f>'4th Order'!C60</f>
        <v>203.34991154497143</v>
      </c>
      <c r="E60" s="7">
        <f>'3rd Order'!C60</f>
        <v>215.7842402693901</v>
      </c>
      <c r="F60" s="7">
        <f>'2nd Order'!C60</f>
        <v>216.39296617518963</v>
      </c>
      <c r="G60" s="7">
        <f>'1st Order'!C60</f>
        <v>247.35602234178464</v>
      </c>
      <c r="H60" s="30">
        <f>'10th Order'!AI80</f>
        <v>209.42321244695322</v>
      </c>
    </row>
    <row r="61" ht="15.75">
      <c r="H61" s="30"/>
    </row>
    <row r="62" spans="1:8" ht="15.75">
      <c r="A62" s="7">
        <f>'10th Order'!A62</f>
        <v>0.25000000000000033</v>
      </c>
      <c r="B62" s="7">
        <f>'10th Order'!B62</f>
        <v>184.063933</v>
      </c>
      <c r="C62" s="7">
        <f>'10th Order'!C62</f>
        <v>187.49935541017518</v>
      </c>
      <c r="D62" s="7">
        <f>'4th Order'!C62</f>
        <v>183.19594247874247</v>
      </c>
      <c r="E62" s="7">
        <f>'3rd Order'!C62</f>
        <v>194.42295430602175</v>
      </c>
      <c r="F62" s="7">
        <f>'2nd Order'!C62</f>
        <v>194.01324358840026</v>
      </c>
      <c r="G62" s="7">
        <f>'1st Order'!C62</f>
        <v>229.94592491026154</v>
      </c>
      <c r="H62" s="30">
        <f>'10th Order'!AI82</f>
        <v>188.62523638438125</v>
      </c>
    </row>
    <row r="63" ht="15.75">
      <c r="H63" s="30"/>
    </row>
    <row r="64" spans="1:8" ht="15.75">
      <c r="A64" s="7">
        <f>'10th Order'!A64</f>
        <v>0.25833333333333364</v>
      </c>
      <c r="B64" s="7">
        <f>'10th Order'!B64</f>
        <v>160.749956</v>
      </c>
      <c r="C64" s="7">
        <f>'10th Order'!C64</f>
        <v>167.11331289657696</v>
      </c>
      <c r="D64" s="7">
        <f>'4th Order'!C64</f>
        <v>166.19795291745083</v>
      </c>
      <c r="E64" s="7">
        <f>'3rd Order'!C64</f>
        <v>174.26422674677218</v>
      </c>
      <c r="F64" s="7">
        <f>'2nd Order'!C64</f>
        <v>172.85917288968767</v>
      </c>
      <c r="G64" s="7">
        <f>'1st Order'!C64</f>
        <v>212.19106683218467</v>
      </c>
      <c r="H64" s="30">
        <f>'10th Order'!AI84</f>
        <v>170.01319942237495</v>
      </c>
    </row>
    <row r="65" ht="15.75">
      <c r="H65" s="30"/>
    </row>
    <row r="66" spans="1:8" ht="15.75">
      <c r="A66" s="7">
        <f>'10th Order'!A66</f>
        <v>0.26666666666666694</v>
      </c>
      <c r="B66" s="7">
        <f>'10th Order'!B66</f>
        <v>147.253243</v>
      </c>
      <c r="C66" s="7">
        <f>'10th Order'!C66</f>
        <v>149.3534631173234</v>
      </c>
      <c r="D66" s="7">
        <f>'4th Order'!C66</f>
        <v>152.2457567149355</v>
      </c>
      <c r="E66" s="7">
        <f>'3rd Order'!C66</f>
        <v>155.5544471769469</v>
      </c>
      <c r="F66" s="7">
        <f>'2nd Order'!C66</f>
        <v>153.2738410338177</v>
      </c>
      <c r="G66" s="7">
        <f>'1st Order'!C66</f>
        <v>194.285974048102</v>
      </c>
      <c r="H66" s="30">
        <f>'10th Order'!AI86</f>
        <v>153.9516020275127</v>
      </c>
    </row>
    <row r="67" ht="15.75">
      <c r="H67" s="30"/>
    </row>
    <row r="68" spans="1:8" ht="15.75">
      <c r="A68" s="7">
        <f>'10th Order'!A68</f>
        <v>0.27500000000000024</v>
      </c>
      <c r="B68" s="7">
        <f>'10th Order'!B68</f>
        <v>139.714905</v>
      </c>
      <c r="C68" s="7">
        <f>'10th Order'!C68</f>
        <v>135.34575248080156</v>
      </c>
      <c r="D68" s="7">
        <f>'4th Order'!C68</f>
        <v>140.86845736964014</v>
      </c>
      <c r="E68" s="7">
        <f>'3rd Order'!C68</f>
        <v>138.47762950153003</v>
      </c>
      <c r="F68" s="7">
        <f>'2nd Order'!C68</f>
        <v>135.52685367427182</v>
      </c>
      <c r="G68" s="7">
        <f>'1st Order'!C68</f>
        <v>176.4268185014376</v>
      </c>
      <c r="H68" s="30">
        <f>'10th Order'!AI88</f>
        <v>140.4083607534581</v>
      </c>
    </row>
    <row r="69" ht="15.75">
      <c r="H69" s="30"/>
    </row>
    <row r="70" spans="1:8" ht="15.75">
      <c r="A70" s="7">
        <f>'10th Order'!A70</f>
        <v>0.28333333333333355</v>
      </c>
      <c r="B70" s="7">
        <f>'10th Order'!B70</f>
        <v>123.589296</v>
      </c>
      <c r="C70" s="7">
        <f>'10th Order'!C70</f>
        <v>125.4608959190197</v>
      </c>
      <c r="D70" s="7">
        <f>'4th Order'!C70</f>
        <v>131.3342718890185</v>
      </c>
      <c r="E70" s="7">
        <f>'3rd Order'!C70</f>
        <v>123.15844007947537</v>
      </c>
      <c r="F70" s="7">
        <f>'2nd Order'!C70</f>
        <v>119.8089764656456</v>
      </c>
      <c r="G70" s="7">
        <f>'1st Order'!C70</f>
        <v>158.8092688376278</v>
      </c>
      <c r="H70" s="30">
        <f>'10th Order'!AI90</f>
        <v>129.07485752648762</v>
      </c>
    </row>
    <row r="71" ht="15.75">
      <c r="H71" s="30"/>
    </row>
    <row r="72" spans="1:8" ht="15.75">
      <c r="A72" s="7">
        <f>'10th Order'!A72</f>
        <v>0.29166666666666685</v>
      </c>
      <c r="B72" s="7">
        <f>'10th Order'!B72</f>
        <v>116.840191</v>
      </c>
      <c r="C72" s="7">
        <f>'10th Order'!C72</f>
        <v>118.92126907800456</v>
      </c>
      <c r="D72" s="7">
        <f>'4th Order'!C72</f>
        <v>122.79061466667952</v>
      </c>
      <c r="E72" s="7">
        <f>'3rd Order'!C72</f>
        <v>109.66676988577457</v>
      </c>
      <c r="F72" s="7">
        <f>'2nd Order'!C72</f>
        <v>106.23020556895021</v>
      </c>
      <c r="G72" s="7">
        <f>'1st Order'!C72</f>
        <v>141.6263466175001</v>
      </c>
      <c r="H72" s="30">
        <f>'10th Order'!AI92</f>
        <v>119.44646478191545</v>
      </c>
    </row>
    <row r="73" ht="15.75">
      <c r="H73" s="30"/>
    </row>
    <row r="74" spans="1:8" ht="15.75">
      <c r="A74" s="7">
        <f>'10th Order'!A74</f>
        <v>0.30000000000000016</v>
      </c>
      <c r="B74" s="7">
        <f>'10th Order'!B74</f>
        <v>111.756284</v>
      </c>
      <c r="C74" s="7">
        <f>'10th Order'!C74</f>
        <v>113.96080093502935</v>
      </c>
      <c r="D74" s="7">
        <f>'4th Order'!C74</f>
        <v>114.42161341219182</v>
      </c>
      <c r="E74" s="7">
        <f>'3rd Order'!C74</f>
        <v>98.0232269183956</v>
      </c>
      <c r="F74" s="7">
        <f>'2nd Order'!C74</f>
        <v>94.82128148192214</v>
      </c>
      <c r="G74" s="7">
        <f>'1st Order'!C74</f>
        <v>125.06631153265538</v>
      </c>
      <c r="H74" s="30">
        <f>'10th Order'!AI94</f>
        <v>110.84177353893247</v>
      </c>
    </row>
    <row r="75" ht="15.75">
      <c r="H75" s="30"/>
    </row>
    <row r="76" spans="1:8" ht="15.75">
      <c r="A76" s="7">
        <f>'10th Order'!A76</f>
        <v>0.30833333333333346</v>
      </c>
      <c r="B76" s="7">
        <f>'10th Order'!B76</f>
        <v>103.167883</v>
      </c>
      <c r="C76" s="7">
        <f>'10th Order'!C76</f>
        <v>108.47993666080124</v>
      </c>
      <c r="D76" s="7">
        <f>'4th Order'!C76</f>
        <v>105.59696913094854</v>
      </c>
      <c r="E76" s="7">
        <f>'3rd Order'!C76</f>
        <v>88.20502161177204</v>
      </c>
      <c r="F76" s="7">
        <f>'2nd Order'!C76</f>
        <v>85.53851077640816</v>
      </c>
      <c r="G76" s="7">
        <f>'1st Order'!C76</f>
        <v>109.31059879289263</v>
      </c>
      <c r="H76" s="30">
        <f>'10th Order'!AI96</f>
        <v>102.53319876472594</v>
      </c>
    </row>
    <row r="77" ht="15.75">
      <c r="H77" s="30"/>
    </row>
    <row r="78" spans="1:8" ht="15.75">
      <c r="A78" s="7">
        <f>'10th Order'!A78</f>
        <v>0.31666666666666676</v>
      </c>
      <c r="B78" s="7">
        <f>'10th Order'!B78</f>
        <v>102.11547</v>
      </c>
      <c r="C78" s="7">
        <f>'10th Order'!C78</f>
        <v>100.86184040820262</v>
      </c>
      <c r="D78" s="7">
        <f>'4th Order'!C78</f>
        <v>95.98720622532228</v>
      </c>
      <c r="E78" s="7">
        <f>'3rd Order'!C78</f>
        <v>80.15185969862883</v>
      </c>
      <c r="F78" s="7">
        <f>'2nd Order'!C78</f>
        <v>78.27161746205304</v>
      </c>
      <c r="G78" s="7">
        <f>'1st Order'!C78</f>
        <v>94.53183128408442</v>
      </c>
      <c r="H78" s="30">
        <f>'10th Order'!AI98</f>
        <v>93.89137342274927</v>
      </c>
    </row>
    <row r="79" ht="15.75">
      <c r="H79" s="30"/>
    </row>
    <row r="80" spans="1:8" ht="15.75">
      <c r="A80" s="7">
        <f>'10th Order'!A80</f>
        <v>0.32500000000000007</v>
      </c>
      <c r="B80" s="7">
        <f>'10th Order'!B80</f>
        <v>90.108847</v>
      </c>
      <c r="C80" s="7">
        <f>'10th Order'!C80</f>
        <v>90.55343096297</v>
      </c>
      <c r="D80" s="7">
        <f>'4th Order'!C80</f>
        <v>85.6257499086302</v>
      </c>
      <c r="E80" s="7">
        <f>'3rd Order'!C80</f>
        <v>73.77162218358434</v>
      </c>
      <c r="F80" s="7">
        <f>'2nd Order'!C80</f>
        <v>72.8542157349553</v>
      </c>
      <c r="G80" s="7">
        <f>'1st Order'!C80</f>
        <v>80.89192827571296</v>
      </c>
      <c r="H80" s="30">
        <f>'10th Order'!AI100</f>
        <v>84.59076204336712</v>
      </c>
    </row>
    <row r="81" ht="15.75">
      <c r="H81" s="30"/>
    </row>
    <row r="82" spans="1:8" ht="15.75">
      <c r="A82" s="7">
        <f>'10th Order'!A82</f>
        <v>0.33333333333333337</v>
      </c>
      <c r="B82" s="7">
        <f>'10th Order'!B82</f>
        <v>77.224704</v>
      </c>
      <c r="C82" s="7">
        <f>'10th Order'!C82</f>
        <v>78.18130698589148</v>
      </c>
      <c r="D82" s="7">
        <f>'4th Order'!C82</f>
        <v>74.90704699942384</v>
      </c>
      <c r="E82" s="7">
        <f>'3rd Order'!C82</f>
        <v>68.9457776416204</v>
      </c>
      <c r="F82" s="7">
        <f>'2nd Order'!C82</f>
        <v>69.07638446472502</v>
      </c>
      <c r="G82" s="7">
        <f>'1st Order'!C82</f>
        <v>68.54033139947086</v>
      </c>
      <c r="H82" s="30">
        <f>'10th Order'!AI102</f>
        <v>74.79358891632178</v>
      </c>
    </row>
    <row r="83" ht="15.75">
      <c r="H83" s="30"/>
    </row>
    <row r="84" spans="1:8" ht="15.75">
      <c r="A84" s="7">
        <f>'10th Order'!A84</f>
        <v>0.3416666666666667</v>
      </c>
      <c r="B84" s="7">
        <f>'10th Order'!B84</f>
        <v>69.42398</v>
      </c>
      <c r="C84" s="7">
        <f>'10th Order'!C84</f>
        <v>65.237865110629</v>
      </c>
      <c r="D84" s="7">
        <f>'4th Order'!C84</f>
        <v>64.52065452114363</v>
      </c>
      <c r="E84" s="7">
        <f>'3rd Order'!C84</f>
        <v>65.53461567685763</v>
      </c>
      <c r="F84" s="7">
        <f>'2nd Order'!C84</f>
        <v>66.69873575781506</v>
      </c>
      <c r="G84" s="7">
        <f>'1st Order'!C84</f>
        <v>57.612367335472385</v>
      </c>
      <c r="H84" s="30">
        <f>'10th Order'!AI104</f>
        <v>65.12964442984713</v>
      </c>
    </row>
    <row r="85" ht="15.75">
      <c r="H85" s="30"/>
    </row>
    <row r="86" spans="1:8" ht="15.75">
      <c r="A86" s="7">
        <f>'10th Order'!A86</f>
        <v>0.35</v>
      </c>
      <c r="B86" s="7">
        <f>'10th Order'!B86</f>
        <v>51.983326</v>
      </c>
      <c r="C86" s="7">
        <f>'10th Order'!C86</f>
        <v>53.56049212203293</v>
      </c>
      <c r="D86" s="7">
        <f>'4th Order'!C86</f>
        <v>55.332056633791574</v>
      </c>
      <c r="E86" s="7">
        <f>'3rd Order'!C86</f>
        <v>63.38249321489772</v>
      </c>
      <c r="F86" s="7">
        <f>'2nd Order'!C86</f>
        <v>65.46730911367435</v>
      </c>
      <c r="G86" s="7">
        <f>'1st Order'!C86</f>
        <v>48.227765144826094</v>
      </c>
      <c r="H86" s="30">
        <f>'10th Order'!AI106</f>
        <v>56.52987470868441</v>
      </c>
    </row>
    <row r="87" ht="15.75">
      <c r="H87" s="30"/>
    </row>
    <row r="88" spans="1:8" ht="15.75">
      <c r="A88" s="7">
        <f>'10th Order'!A88</f>
        <v>0.3583333333333333</v>
      </c>
      <c r="B88" s="7">
        <f>'10th Order'!B88</f>
        <v>49.440762</v>
      </c>
      <c r="C88" s="7">
        <f>'10th Order'!C88</f>
        <v>44.83930514210657</v>
      </c>
      <c r="D88" s="7">
        <f>'4th Order'!C88</f>
        <v>48.23009510268815</v>
      </c>
      <c r="E88" s="7">
        <f>'3rd Order'!C88</f>
        <v>62.32333394813534</v>
      </c>
      <c r="F88" s="7">
        <f>'2nd Order'!C88</f>
        <v>65.12859167238555</v>
      </c>
      <c r="G88" s="7">
        <f>'1st Order'!C88</f>
        <v>40.48934449298693</v>
      </c>
      <c r="H88" s="30">
        <f>'10th Order'!AI108</f>
        <v>49.995686462046955</v>
      </c>
    </row>
    <row r="89" ht="15.75">
      <c r="H89" s="30"/>
    </row>
    <row r="90" spans="1:8" ht="15.75">
      <c r="A90" s="7">
        <f>'10th Order'!A90</f>
        <v>0.3666666666666666</v>
      </c>
      <c r="B90" s="7">
        <f>'10th Order'!B90</f>
        <v>42.605051</v>
      </c>
      <c r="C90" s="7">
        <f>'10th Order'!C90</f>
        <v>40.26877684355485</v>
      </c>
      <c r="D90" s="7">
        <f>'4th Order'!C90</f>
        <v>43.96674936337201</v>
      </c>
      <c r="E90" s="7">
        <f>'3rd Order'!C90</f>
        <v>62.186609204922384</v>
      </c>
      <c r="F90" s="7">
        <f>'2nd Order'!C90</f>
        <v>65.44396513807848</v>
      </c>
      <c r="G90" s="7">
        <f>'1st Order'!C90</f>
        <v>34.481889135985114</v>
      </c>
      <c r="H90" s="30">
        <f>'10th Order'!AI110</f>
        <v>46.31866757693402</v>
      </c>
    </row>
    <row r="91" ht="15.75">
      <c r="H91" s="30"/>
    </row>
    <row r="92" spans="1:8" ht="15.75">
      <c r="A92" s="7">
        <f>'10th Order'!A92</f>
        <v>0.3749999999999999</v>
      </c>
      <c r="B92" s="7">
        <f>'10th Order'!B92</f>
        <v>39.712364</v>
      </c>
      <c r="C92" s="7">
        <f>'10th Order'!C92</f>
        <v>40.33770772517243</v>
      </c>
      <c r="D92" s="7">
        <f>'4th Order'!C92</f>
        <v>43.016562058951884</v>
      </c>
      <c r="E92" s="7">
        <f>'3rd Order'!C92</f>
        <v>62.80395687931953</v>
      </c>
      <c r="F92" s="7">
        <f>'2nd Order'!C92</f>
        <v>66.20291108655522</v>
      </c>
      <c r="G92" s="7">
        <f>'1st Order'!C92</f>
        <v>30.271218011852767</v>
      </c>
      <c r="H92" s="30">
        <f>'10th Order'!AI112</f>
        <v>45.892689477745684</v>
      </c>
    </row>
    <row r="93" ht="15.75">
      <c r="H93" s="30"/>
    </row>
    <row r="94" spans="1:8" ht="15.75">
      <c r="A94" s="7">
        <f>'10th Order'!A94</f>
        <v>0.3833333333333332</v>
      </c>
      <c r="B94" s="7">
        <f>'10th Order'!B94</f>
        <v>50.05434</v>
      </c>
      <c r="C94" s="7">
        <f>'10th Order'!C94</f>
        <v>44.73188810298118</v>
      </c>
      <c r="D94" s="7">
        <f>'4th Order'!C94</f>
        <v>45.47997909884762</v>
      </c>
      <c r="E94" s="7">
        <f>'3rd Order'!C94</f>
        <v>64.01647244863568</v>
      </c>
      <c r="F94" s="7">
        <f>'2nd Order'!C94</f>
        <v>67.23436710142643</v>
      </c>
      <c r="G94" s="7">
        <f>'1st Order'!C94</f>
        <v>27.903464114565566</v>
      </c>
      <c r="H94" s="30">
        <f>'10th Order'!AI114</f>
        <v>48.584703400888074</v>
      </c>
    </row>
    <row r="95" ht="15.75">
      <c r="H95" s="30"/>
    </row>
    <row r="96" spans="1:8" ht="15.75">
      <c r="A96" s="7">
        <f>'10th Order'!A96</f>
        <v>0.3916666666666665</v>
      </c>
      <c r="B96" s="7">
        <f>'10th Order'!B96</f>
        <v>50.142473</v>
      </c>
      <c r="C96" s="7">
        <f>'10th Order'!C96</f>
        <v>52.38638994017403</v>
      </c>
      <c r="D96" s="7">
        <f>'4th Order'!C96</f>
        <v>51.04773966466061</v>
      </c>
      <c r="E96" s="7">
        <f>'3rd Order'!C96</f>
        <v>65.68254771402852</v>
      </c>
      <c r="F96" s="7">
        <f>'2nd Order'!C96</f>
        <v>68.4157138053303</v>
      </c>
      <c r="G96" s="7">
        <f>'1st Order'!C96</f>
        <v>27.404569051306368</v>
      </c>
      <c r="H96" s="30">
        <f>'10th Order'!AI116</f>
        <v>53.80530803686031</v>
      </c>
    </row>
    <row r="97" ht="15.75">
      <c r="H97" s="30"/>
    </row>
    <row r="98" spans="1:8" ht="15.75">
      <c r="A98" s="7">
        <f>'10th Order'!A98</f>
        <v>0.3999999999999998</v>
      </c>
      <c r="B98" s="7">
        <f>'10th Order'!B98</f>
        <v>62.32457</v>
      </c>
      <c r="C98" s="7">
        <f>'10th Order'!C98</f>
        <v>61.75588458346454</v>
      </c>
      <c r="D98" s="7">
        <f>'4th Order'!C98</f>
        <v>59.033388174788925</v>
      </c>
      <c r="E98" s="7">
        <f>'3rd Order'!C98</f>
        <v>67.68595886803853</v>
      </c>
      <c r="F98" s="7">
        <f>'2nd Order'!C98</f>
        <v>69.67898345739178</v>
      </c>
      <c r="G98" s="7">
        <f>'1st Order'!C98</f>
        <v>28.77999882078896</v>
      </c>
      <c r="H98" s="30">
        <f>'10th Order'!AI118</f>
        <v>60.758866990675365</v>
      </c>
    </row>
    <row r="99" ht="15.75">
      <c r="H99" s="30"/>
    </row>
    <row r="100" spans="1:8" ht="15.75">
      <c r="A100" s="7">
        <f>'10th Order'!A100</f>
        <v>0.4083333333333331</v>
      </c>
      <c r="B100" s="7">
        <f>'10th Order'!B100</f>
        <v>61.097721</v>
      </c>
      <c r="C100" s="7">
        <f>'10th Order'!C100</f>
        <v>71.28286203628521</v>
      </c>
      <c r="D100" s="7">
        <f>'4th Order'!C100</f>
        <v>68.46966378484336</v>
      </c>
      <c r="E100" s="7">
        <f>'3rd Order'!C100</f>
        <v>69.94373873397876</v>
      </c>
      <c r="F100" s="7">
        <f>'2nd Order'!C100</f>
        <v>71.01400946365817</v>
      </c>
      <c r="G100" s="7">
        <f>'1st Order'!C100</f>
        <v>32.014683926631506</v>
      </c>
      <c r="H100" s="30">
        <f>'10th Order'!AI120</f>
        <v>68.61814197312837</v>
      </c>
    </row>
    <row r="101" ht="15.75">
      <c r="H101" s="30"/>
    </row>
    <row r="102" spans="1:8" ht="15.75">
      <c r="A102" s="7">
        <f>'10th Order'!A102</f>
        <v>0.4166666666666664</v>
      </c>
      <c r="B102" s="7">
        <f>'10th Order'!B102</f>
        <v>75.471709</v>
      </c>
      <c r="C102" s="7">
        <f>'10th Order'!C102</f>
        <v>79.87854405084086</v>
      </c>
      <c r="D102" s="7">
        <f>'4th Order'!C102</f>
        <v>78.25384710554185</v>
      </c>
      <c r="E102" s="7">
        <f>'3rd Order'!C102</f>
        <v>72.41323171019252</v>
      </c>
      <c r="F102" s="7">
        <f>'2nd Order'!C102</f>
        <v>72.4683771906964</v>
      </c>
      <c r="G102" s="7">
        <f>'1st Order'!C102</f>
        <v>37.0731844819131</v>
      </c>
      <c r="H102" s="30">
        <f>'10th Order'!AI122</f>
        <v>76.65652758111534</v>
      </c>
    </row>
    <row r="103" ht="15.75">
      <c r="H103" s="30"/>
    </row>
    <row r="104" spans="1:8" ht="15.75">
      <c r="A104" s="7">
        <f>'10th Order'!A104</f>
        <v>0.4249999999999997</v>
      </c>
      <c r="B104" s="7">
        <f>'10th Order'!B104</f>
        <v>88.881448</v>
      </c>
      <c r="C104" s="7">
        <f>'10th Order'!C104</f>
        <v>87.14737152788952</v>
      </c>
      <c r="D104" s="7">
        <f>'4th Order'!C104</f>
        <v>87.31889846430586</v>
      </c>
      <c r="E104" s="7">
        <f>'3rd Order'!C104</f>
        <v>75.09764494976156</v>
      </c>
      <c r="F104" s="7">
        <f>'2nd Order'!C104</f>
        <v>74.14418363909141</v>
      </c>
      <c r="G104" s="7">
        <f>'1st Order'!C104</f>
        <v>43.90007849599101</v>
      </c>
      <c r="H104" s="30">
        <f>'10th Order'!AI124</f>
        <v>84.22820969437016</v>
      </c>
    </row>
    <row r="105" ht="15.75">
      <c r="H105" s="30"/>
    </row>
    <row r="106" spans="1:8" ht="15.75">
      <c r="A106" s="7">
        <f>'10th Order'!A106</f>
        <v>0.433333333333333</v>
      </c>
      <c r="B106" s="7">
        <f>'10th Order'!B106</f>
        <v>92.475144</v>
      </c>
      <c r="C106" s="7">
        <f>'10th Order'!C106</f>
        <v>93.21022379988838</v>
      </c>
      <c r="D106" s="7">
        <f>'4th Order'!C106</f>
        <v>94.80279060334706</v>
      </c>
      <c r="E106" s="7">
        <f>'3rd Order'!C106</f>
        <v>78.04939178581834</v>
      </c>
      <c r="F106" s="7">
        <f>'2nd Order'!C106</f>
        <v>76.191760310631</v>
      </c>
      <c r="G106" s="7">
        <f>'1st Order'!C106</f>
        <v>52.42056908942698</v>
      </c>
      <c r="H106" s="30">
        <f>'10th Order'!AI126</f>
        <v>90.87236883974678</v>
      </c>
    </row>
    <row r="107" ht="15.75">
      <c r="H107" s="30"/>
    </row>
    <row r="108" spans="1:8" ht="15.75">
      <c r="A108" s="7">
        <f>'10th Order'!A108</f>
        <v>0.4416666666666663</v>
      </c>
      <c r="B108" s="7">
        <f>'10th Order'!B108</f>
        <v>103.868464</v>
      </c>
      <c r="C108" s="7">
        <f>'10th Order'!C108</f>
        <v>98.26508341472146</v>
      </c>
      <c r="D108" s="7">
        <f>'4th Order'!C108</f>
        <v>100.18856391456892</v>
      </c>
      <c r="E108" s="7">
        <f>'3rd Order'!C108</f>
        <v>81.37058292349988</v>
      </c>
      <c r="F108" s="7">
        <f>'2nd Order'!C108</f>
        <v>78.80065349556814</v>
      </c>
      <c r="G108" s="7">
        <f>'1st Order'!C108</f>
        <v>62.54130398425272</v>
      </c>
      <c r="H108" s="30">
        <f>'10th Order'!AI128</f>
        <v>96.3804352094339</v>
      </c>
    </row>
    <row r="109" ht="15.75">
      <c r="H109" s="30"/>
    </row>
    <row r="110" spans="1:8" ht="15.75">
      <c r="A110" s="7">
        <f>'10th Order'!A110</f>
        <v>0.4499999999999996</v>
      </c>
      <c r="B110" s="7">
        <f>'10th Order'!B110</f>
        <v>105.70944</v>
      </c>
      <c r="C110" s="7">
        <f>'10th Order'!C110</f>
        <v>102.24582390261119</v>
      </c>
      <c r="D110" s="7">
        <f>'4th Order'!C110</f>
        <v>103.39229110522012</v>
      </c>
      <c r="E110" s="7">
        <f>'3rd Order'!C110</f>
        <v>85.2101591038082</v>
      </c>
      <c r="F110" s="7">
        <f>'2nd Order'!C110</f>
        <v>82.18828302197167</v>
      </c>
      <c r="G110" s="7">
        <f>'1st Order'!C110</f>
        <v>74.15139829106073</v>
      </c>
      <c r="H110" s="30">
        <f>'10th Order'!AI130</f>
        <v>100.72406411736584</v>
      </c>
    </row>
    <row r="111" ht="15.75">
      <c r="H111" s="30"/>
    </row>
    <row r="112" spans="1:8" ht="15.75">
      <c r="A112" s="7">
        <f>'10th Order'!A112</f>
        <v>0.4583333333333329</v>
      </c>
      <c r="B112" s="7">
        <f>'10th Order'!B112</f>
        <v>104.219198</v>
      </c>
      <c r="C112" s="7">
        <f>'10th Order'!C112</f>
        <v>104.88585693767315</v>
      </c>
      <c r="D112" s="7">
        <f>'4th Order'!C112</f>
        <v>104.78454682544702</v>
      </c>
      <c r="E112" s="7">
        <f>'3rd Order'!C112</f>
        <v>89.75736904300872</v>
      </c>
      <c r="F112" s="7">
        <f>'2nd Order'!C112</f>
        <v>86.58680862921929</v>
      </c>
      <c r="G112" s="7">
        <f>'1st Order'!C112</f>
        <v>87.12364938705548</v>
      </c>
      <c r="H112" s="30">
        <f>'10th Order'!AI132</f>
        <v>103.99003924840997</v>
      </c>
    </row>
    <row r="113" ht="15.75">
      <c r="H113" s="30"/>
    </row>
    <row r="114" spans="1:8" ht="15.75">
      <c r="A114" s="7">
        <f>'10th Order'!A114</f>
        <v>0.46666666666666623</v>
      </c>
      <c r="B114" s="7">
        <f>'10th Order'!B114</f>
        <v>106.585617</v>
      </c>
      <c r="C114" s="7">
        <f>'10th Order'!C114</f>
        <v>106.16408486279583</v>
      </c>
      <c r="D114" s="7">
        <f>'4th Order'!C114</f>
        <v>105.14172609272853</v>
      </c>
      <c r="E114" s="7">
        <f>'3rd Order'!C114</f>
        <v>95.23156366254364</v>
      </c>
      <c r="F114" s="7">
        <f>'2nd Order'!C114</f>
        <v>92.22881775381327</v>
      </c>
      <c r="G114" s="7">
        <f>'1st Order'!C114</f>
        <v>101.31593057461332</v>
      </c>
      <c r="H114" s="30">
        <f>'10th Order'!AI134</f>
        <v>106.37033256795844</v>
      </c>
    </row>
    <row r="115" ht="15.75">
      <c r="H115" s="30"/>
    </row>
    <row r="116" spans="1:8" ht="15.75">
      <c r="A116" s="7">
        <f>'10th Order'!A116</f>
        <v>0.47499999999999953</v>
      </c>
      <c r="B116" s="7">
        <f>'10th Order'!B116</f>
        <v>100.801861</v>
      </c>
      <c r="C116" s="7">
        <f>'10th Order'!C116</f>
        <v>106.76036785217401</v>
      </c>
      <c r="D116" s="7">
        <f>'4th Order'!C116</f>
        <v>105.5348469978214</v>
      </c>
      <c r="E116" s="7">
        <f>'3rd Order'!C116</f>
        <v>101.86858029617683</v>
      </c>
      <c r="F116" s="7">
        <f>'2nd Order'!C116</f>
        <v>99.3325058804568</v>
      </c>
      <c r="G116" s="7">
        <f>'1st Order'!C116</f>
        <v>116.57274825111729</v>
      </c>
      <c r="H116" s="30">
        <f>'10th Order'!AI136</f>
        <v>108.16960857455229</v>
      </c>
    </row>
    <row r="117" ht="15.75">
      <c r="H117" s="30"/>
    </row>
    <row r="118" spans="1:8" ht="15.75">
      <c r="A118" s="7">
        <f>'10th Order'!A118</f>
        <v>0.48333333333333284</v>
      </c>
      <c r="B118" s="7">
        <f>'10th Order'!B118</f>
        <v>105.62152</v>
      </c>
      <c r="C118" s="7">
        <f>'10th Order'!C118</f>
        <v>108.08827758901641</v>
      </c>
      <c r="D118" s="7">
        <f>'4th Order'!C118</f>
        <v>107.17343080084471</v>
      </c>
      <c r="E118" s="7">
        <f>'3rd Order'!C118</f>
        <v>109.90430210590371</v>
      </c>
      <c r="F118" s="7">
        <f>'2nd Order'!C118</f>
        <v>108.08704814341596</v>
      </c>
      <c r="G118" s="7">
        <f>'1st Order'!C118</f>
        <v>132.7269455294071</v>
      </c>
      <c r="H118" s="30">
        <f>'10th Order'!AI138</f>
        <v>109.7172601438202</v>
      </c>
    </row>
    <row r="119" ht="15.75">
      <c r="H119" s="30"/>
    </row>
    <row r="120" spans="1:8" ht="15.75">
      <c r="A120" s="7">
        <f>'10th Order'!A120</f>
        <v>0.49166666666666614</v>
      </c>
      <c r="B120" s="7">
        <f>'10th Order'!B120</f>
        <v>110.354847</v>
      </c>
      <c r="C120" s="7">
        <f>'10th Order'!C120</f>
        <v>111.7927391072661</v>
      </c>
      <c r="D120" s="7">
        <f>'4th Order'!C120</f>
        <v>111.2290353575061</v>
      </c>
      <c r="E120" s="7">
        <f>'3rd Order'!C120</f>
        <v>119.55626929810586</v>
      </c>
      <c r="F120" s="7">
        <f>'2nd Order'!C120</f>
        <v>118.63885730068927</v>
      </c>
      <c r="G120" s="7">
        <f>'1st Order'!C120</f>
        <v>149.6015336436214</v>
      </c>
      <c r="H120" s="30">
        <f>'10th Order'!AI140</f>
        <v>111.20248816185173</v>
      </c>
    </row>
    <row r="121" ht="15.75">
      <c r="H121" s="3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Martin</dc:creator>
  <cp:keywords/>
  <dc:description/>
  <cp:lastModifiedBy>James C. Martin</cp:lastModifiedBy>
  <cp:lastPrinted>1999-06-01T13:44:56Z</cp:lastPrinted>
  <dcterms:created xsi:type="dcterms:W3CDTF">1999-06-01T13:14:35Z</dcterms:created>
  <dcterms:modified xsi:type="dcterms:W3CDTF">2010-04-02T04:10:59Z</dcterms:modified>
  <cp:category/>
  <cp:version/>
  <cp:contentType/>
  <cp:contentStatus/>
</cp:coreProperties>
</file>