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9150" windowHeight="6270" tabRatio="704" activeTab="0"/>
  </bookViews>
  <sheets>
    <sheet name="MainMenu" sheetId="1" r:id="rId1"/>
    <sheet name="SubjectData" sheetId="2" r:id="rId2"/>
    <sheet name="PhysData" sheetId="3" r:id="rId3"/>
    <sheet name="EnvironData" sheetId="4" r:id="rId4"/>
    <sheet name="ClothingData" sheetId="5" r:id="rId5"/>
    <sheet name="Calculation" sheetId="6" r:id="rId6"/>
    <sheet name="ProgramOutputs" sheetId="7" r:id="rId7"/>
  </sheets>
  <definedNames/>
  <calcPr fullCalcOnLoad="1"/>
</workbook>
</file>

<file path=xl/sharedStrings.xml><?xml version="1.0" encoding="utf-8"?>
<sst xmlns="http://schemas.openxmlformats.org/spreadsheetml/2006/main" count="370" uniqueCount="120">
  <si>
    <t>Tdb</t>
  </si>
  <si>
    <t>(oC)</t>
  </si>
  <si>
    <t>(oK)</t>
  </si>
  <si>
    <t>Tg</t>
  </si>
  <si>
    <t>Vair</t>
  </si>
  <si>
    <t>(m.s-1)</t>
  </si>
  <si>
    <t>(mmHg)</t>
  </si>
  <si>
    <t>Subject</t>
  </si>
  <si>
    <t>Height</t>
  </si>
  <si>
    <t>(cm)</t>
  </si>
  <si>
    <t>Weight</t>
  </si>
  <si>
    <t>(kg)</t>
  </si>
  <si>
    <t>Time</t>
  </si>
  <si>
    <t>(min)</t>
  </si>
  <si>
    <t>Work</t>
  </si>
  <si>
    <t>rate</t>
  </si>
  <si>
    <t>(W)</t>
  </si>
  <si>
    <t>Initial body</t>
  </si>
  <si>
    <t>mass</t>
  </si>
  <si>
    <t xml:space="preserve">final body </t>
  </si>
  <si>
    <t>Fluid</t>
  </si>
  <si>
    <t>intake</t>
  </si>
  <si>
    <t>(g)</t>
  </si>
  <si>
    <t>Urine/faeces</t>
  </si>
  <si>
    <t>loss</t>
  </si>
  <si>
    <t>Tsk initial</t>
  </si>
  <si>
    <t>Tsk final</t>
  </si>
  <si>
    <t>Tc initial</t>
  </si>
  <si>
    <t>Tc final</t>
  </si>
  <si>
    <t>VO2</t>
  </si>
  <si>
    <t>(L.min-1)</t>
  </si>
  <si>
    <t>RER</t>
  </si>
  <si>
    <t>Icl</t>
  </si>
  <si>
    <t>(m2.oC.W-1)</t>
  </si>
  <si>
    <t>(kPa)</t>
  </si>
  <si>
    <t>Pa</t>
  </si>
  <si>
    <t>hc</t>
  </si>
  <si>
    <t>(W.m-2.K-1)</t>
  </si>
  <si>
    <t>Tr</t>
  </si>
  <si>
    <t>he</t>
  </si>
  <si>
    <t>(W.m-2.kPa-1)</t>
  </si>
  <si>
    <t>hr</t>
  </si>
  <si>
    <t>ADU</t>
  </si>
  <si>
    <t>(m2)</t>
  </si>
  <si>
    <t>Body mass</t>
  </si>
  <si>
    <t>initial</t>
  </si>
  <si>
    <t>final</t>
  </si>
  <si>
    <t>EE</t>
  </si>
  <si>
    <t>(J.LO2-1)</t>
  </si>
  <si>
    <t>n</t>
  </si>
  <si>
    <t>(%)</t>
  </si>
  <si>
    <t>Initial</t>
  </si>
  <si>
    <t>Tb</t>
  </si>
  <si>
    <t>Ps</t>
  </si>
  <si>
    <t>fcl</t>
  </si>
  <si>
    <t>fpcl</t>
  </si>
  <si>
    <t>Icle</t>
  </si>
  <si>
    <t>(m2.oK.W-1)</t>
  </si>
  <si>
    <t>h</t>
  </si>
  <si>
    <t>(N.D)</t>
  </si>
  <si>
    <t>M</t>
  </si>
  <si>
    <t>H</t>
  </si>
  <si>
    <t>S</t>
  </si>
  <si>
    <t>K</t>
  </si>
  <si>
    <t>R</t>
  </si>
  <si>
    <t>C</t>
  </si>
  <si>
    <t>Esw</t>
  </si>
  <si>
    <t>Eis</t>
  </si>
  <si>
    <t>Esk</t>
  </si>
  <si>
    <t>Ereq</t>
  </si>
  <si>
    <t>w</t>
  </si>
  <si>
    <t>(%BSA)</t>
  </si>
  <si>
    <t>Rcl</t>
  </si>
  <si>
    <t>Re</t>
  </si>
  <si>
    <t xml:space="preserve">Body </t>
  </si>
  <si>
    <t>Record</t>
  </si>
  <si>
    <t>number</t>
  </si>
  <si>
    <t>Body</t>
  </si>
  <si>
    <t>Final</t>
  </si>
  <si>
    <t>food</t>
  </si>
  <si>
    <t>Urine/</t>
  </si>
  <si>
    <t>faeces</t>
  </si>
  <si>
    <t>Fluid/</t>
  </si>
  <si>
    <r>
      <t>(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C)</t>
    </r>
  </si>
  <si>
    <r>
      <t>(L.min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</si>
  <si>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r>
      <t>VO</t>
    </r>
    <r>
      <rPr>
        <b/>
        <vertAlign val="subscript"/>
        <sz val="12"/>
        <rFont val="Arial"/>
        <family val="2"/>
      </rPr>
      <t>2</t>
    </r>
  </si>
  <si>
    <r>
      <t>T</t>
    </r>
    <r>
      <rPr>
        <b/>
        <vertAlign val="subscript"/>
        <sz val="12"/>
        <rFont val="Arial"/>
        <family val="2"/>
      </rPr>
      <t>sk</t>
    </r>
  </si>
  <si>
    <r>
      <t>T</t>
    </r>
    <r>
      <rPr>
        <b/>
        <vertAlign val="subscript"/>
        <sz val="12"/>
        <rFont val="Arial"/>
        <family val="2"/>
      </rPr>
      <t>core</t>
    </r>
  </si>
  <si>
    <t>PHYSIOLOGICAL DATA</t>
  </si>
  <si>
    <t xml:space="preserve">Record </t>
  </si>
  <si>
    <t>ENVIRONMENTAL DATA</t>
  </si>
  <si>
    <t>Intrinsic Clothing Insulation</t>
  </si>
  <si>
    <t>Clo units</t>
  </si>
  <si>
    <t>Measured Icl Value:</t>
  </si>
  <si>
    <t>Icl Value for calculations:</t>
  </si>
  <si>
    <r>
      <t>(W.m</t>
    </r>
    <r>
      <rPr>
        <b/>
        <vertAlign val="superscript"/>
        <sz val="12"/>
        <rFont val="Arial"/>
        <family val="2"/>
      </rPr>
      <t>-2</t>
    </r>
    <r>
      <rPr>
        <b/>
        <sz val="12"/>
        <rFont val="Arial"/>
        <family val="2"/>
      </rPr>
      <t>.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K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</si>
  <si>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r>
      <t>(m.s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</si>
  <si>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r>
      <t>T</t>
    </r>
    <r>
      <rPr>
        <b/>
        <vertAlign val="subscript"/>
        <sz val="12"/>
        <rFont val="Arial"/>
        <family val="2"/>
      </rPr>
      <t>db</t>
    </r>
  </si>
  <si>
    <r>
      <t>T</t>
    </r>
    <r>
      <rPr>
        <b/>
        <vertAlign val="subscript"/>
        <sz val="12"/>
        <rFont val="Arial"/>
        <family val="2"/>
      </rPr>
      <t>g</t>
    </r>
  </si>
  <si>
    <r>
      <t>T</t>
    </r>
    <r>
      <rPr>
        <b/>
        <vertAlign val="subscript"/>
        <sz val="12"/>
        <rFont val="Arial"/>
        <family val="2"/>
      </rPr>
      <t>r</t>
    </r>
  </si>
  <si>
    <r>
      <t>h</t>
    </r>
    <r>
      <rPr>
        <b/>
        <vertAlign val="subscript"/>
        <sz val="12"/>
        <rFont val="Arial"/>
        <family val="2"/>
      </rPr>
      <t>r</t>
    </r>
  </si>
  <si>
    <t>(W.m-2)</t>
  </si>
  <si>
    <t>Emax</t>
  </si>
  <si>
    <t>Tcl</t>
  </si>
  <si>
    <t>Tsk</t>
  </si>
  <si>
    <t>(m2.K.W-1)</t>
  </si>
  <si>
    <t>(m2k.Pa.W-1)</t>
  </si>
  <si>
    <t>Dripped</t>
  </si>
  <si>
    <t>sweat</t>
  </si>
  <si>
    <t>Code</t>
  </si>
  <si>
    <t>Clothing Item</t>
  </si>
  <si>
    <t>Written by K.Atkins Copyright (C) 2000</t>
  </si>
  <si>
    <t>(Tsk used)</t>
  </si>
  <si>
    <t>(Tcl used)</t>
  </si>
  <si>
    <t>Example</t>
  </si>
  <si>
    <r>
      <t>v</t>
    </r>
    <r>
      <rPr>
        <b/>
        <vertAlign val="subscript"/>
        <sz val="12"/>
        <rFont val="Arial"/>
        <family val="2"/>
      </rPr>
      <t>a</t>
    </r>
  </si>
  <si>
    <r>
      <t>v</t>
    </r>
    <r>
      <rPr>
        <b/>
        <vertAlign val="subscript"/>
        <sz val="10"/>
        <rFont val="Arial"/>
        <family val="2"/>
      </rPr>
      <t>a</t>
    </r>
  </si>
  <si>
    <r>
      <t>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.</t>
    </r>
    <r>
      <rPr>
        <b/>
        <sz val="12"/>
        <rFont val="Arial"/>
        <family val="2"/>
      </rPr>
      <t>K.W</t>
    </r>
    <r>
      <rPr>
        <b/>
        <vertAlign val="superscript"/>
        <sz val="12"/>
        <rFont val="Arial"/>
        <family val="2"/>
      </rPr>
      <t>-1</t>
    </r>
  </si>
  <si>
    <r>
      <t>m</t>
    </r>
    <r>
      <rPr>
        <b/>
        <u val="single"/>
        <vertAlign val="superscript"/>
        <sz val="12"/>
        <rFont val="Arial"/>
        <family val="2"/>
      </rPr>
      <t>2</t>
    </r>
    <r>
      <rPr>
        <b/>
        <u val="single"/>
        <sz val="12"/>
        <rFont val="Arial"/>
        <family val="2"/>
      </rPr>
      <t>.</t>
    </r>
    <r>
      <rPr>
        <b/>
        <u val="single"/>
        <sz val="12"/>
        <rFont val="Arial"/>
        <family val="2"/>
      </rPr>
      <t>K.W</t>
    </r>
    <r>
      <rPr>
        <b/>
        <u val="single"/>
        <vertAlign val="superscript"/>
        <sz val="12"/>
        <rFont val="Arial"/>
        <family val="2"/>
      </rPr>
      <t>-1</t>
    </r>
  </si>
  <si>
    <t>(K)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</si>
</sst>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1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2"/>
      <color indexed="22"/>
      <name val="Arial"/>
      <family val="2"/>
    </font>
    <font>
      <b/>
      <u val="single"/>
      <vertAlign val="superscript"/>
      <sz val="12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2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8" fontId="0" fillId="0" borderId="5" xfId="0" applyNumberForma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67" fontId="1" fillId="0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3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0" fontId="13" fillId="2" borderId="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28575</xdr:rowOff>
    </xdr:from>
    <xdr:to>
      <xdr:col>8</xdr:col>
      <xdr:colOff>152400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42925" y="190500"/>
          <a:ext cx="44862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Partitional Calorimetry 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R40"/>
  <sheetViews>
    <sheetView tabSelected="1" workbookViewId="0" topLeftCell="A1">
      <selection activeCell="A1" sqref="A1"/>
    </sheetView>
  </sheetViews>
  <sheetFormatPr defaultColWidth="9.140625" defaultRowHeight="12.75"/>
  <sheetData>
    <row r="1" spans="1:18" ht="12.75">
      <c r="A1" s="5"/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5"/>
      <c r="B2" s="5"/>
      <c r="C2" s="5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5"/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5"/>
      <c r="B4" s="5"/>
      <c r="C4" s="5"/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5"/>
      <c r="B5" s="5"/>
      <c r="C5" s="5"/>
      <c r="D5" s="5"/>
      <c r="E5" s="5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5"/>
      <c r="B6" s="5"/>
      <c r="C6" s="5"/>
      <c r="D6" s="5"/>
      <c r="E6" s="5"/>
      <c r="F6" s="5"/>
      <c r="G6" s="5"/>
      <c r="H6" s="5"/>
      <c r="I6" s="5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5"/>
      <c r="B7" s="5"/>
      <c r="C7" s="5"/>
      <c r="D7" s="5"/>
      <c r="E7" s="5"/>
      <c r="F7" s="5"/>
      <c r="G7" s="5"/>
      <c r="H7" s="5"/>
      <c r="I7" s="5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5"/>
      <c r="B8" s="5"/>
      <c r="C8" s="5"/>
      <c r="D8" s="5"/>
      <c r="E8" s="5"/>
      <c r="F8" s="5"/>
      <c r="G8" s="5"/>
      <c r="H8" s="5"/>
      <c r="I8" s="5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5"/>
      <c r="B9" s="5"/>
      <c r="C9" s="5"/>
      <c r="D9" s="5"/>
      <c r="E9" s="5"/>
      <c r="F9" s="5"/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5"/>
      <c r="B12" s="5"/>
      <c r="C12" s="5"/>
      <c r="D12" s="5"/>
      <c r="E12" s="5"/>
      <c r="F12" s="5"/>
      <c r="G12" s="5"/>
      <c r="H12" s="5"/>
      <c r="I12" s="5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5"/>
      <c r="B13" s="5"/>
      <c r="C13" s="5"/>
      <c r="D13" s="5"/>
      <c r="E13" s="5"/>
      <c r="F13" s="5"/>
      <c r="G13" s="5"/>
      <c r="H13" s="5"/>
      <c r="I13" s="5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5"/>
      <c r="B14" s="5"/>
      <c r="C14" s="5"/>
      <c r="D14" s="5"/>
      <c r="E14" s="5"/>
      <c r="F14" s="5"/>
      <c r="G14" s="5"/>
      <c r="H14" s="5"/>
      <c r="I14" s="5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5"/>
      <c r="B15" s="5"/>
      <c r="C15" s="5"/>
      <c r="D15" s="5"/>
      <c r="E15" s="5"/>
      <c r="F15" s="5"/>
      <c r="G15" s="5"/>
      <c r="H15" s="5"/>
      <c r="I15" s="5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5"/>
      <c r="B16" s="5"/>
      <c r="C16" s="5"/>
      <c r="D16" s="5"/>
      <c r="E16" s="5"/>
      <c r="F16" s="5"/>
      <c r="G16" s="5"/>
      <c r="H16" s="5"/>
      <c r="I16" s="5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5"/>
      <c r="B17" s="5"/>
      <c r="C17" s="5"/>
      <c r="D17" s="5"/>
      <c r="E17" s="42" t="s">
        <v>111</v>
      </c>
      <c r="F17" s="5"/>
      <c r="G17" s="5"/>
      <c r="H17" s="5"/>
      <c r="I17" s="5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5"/>
      <c r="B19" s="5"/>
      <c r="C19" s="5"/>
      <c r="D19" s="5"/>
      <c r="E19" s="5"/>
      <c r="F19" s="5"/>
      <c r="G19" s="5"/>
      <c r="H19" s="5"/>
      <c r="I19" s="5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5"/>
      <c r="B20" s="5"/>
      <c r="C20" s="5"/>
      <c r="D20" s="5"/>
      <c r="E20" s="5"/>
      <c r="F20" s="5"/>
      <c r="G20" s="5"/>
      <c r="H20" s="5"/>
      <c r="I20" s="5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5"/>
      <c r="B21" s="5"/>
      <c r="C21" s="5"/>
      <c r="D21" s="5"/>
      <c r="E21" s="5"/>
      <c r="F21" s="5"/>
      <c r="G21" s="5"/>
      <c r="H21" s="5"/>
      <c r="I21" s="5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_ClipArt_Gallery" shapeId="2052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5"/>
  <sheetViews>
    <sheetView workbookViewId="0" topLeftCell="A1">
      <selection activeCell="D11" sqref="D11"/>
    </sheetView>
  </sheetViews>
  <sheetFormatPr defaultColWidth="9.140625" defaultRowHeight="12.75"/>
  <cols>
    <col min="1" max="1" width="9.57421875" style="0" customWidth="1"/>
    <col min="2" max="21" width="9.140625" style="2" customWidth="1"/>
  </cols>
  <sheetData>
    <row r="1" spans="1:6" ht="15">
      <c r="A1" s="3"/>
      <c r="B1" s="6"/>
      <c r="C1" s="6"/>
      <c r="D1" s="6"/>
      <c r="E1" s="6"/>
      <c r="F1" s="6"/>
    </row>
    <row r="2" spans="1:6" ht="15">
      <c r="A2" s="3"/>
      <c r="B2" s="6"/>
      <c r="C2" s="6"/>
      <c r="D2" s="6"/>
      <c r="E2" s="6"/>
      <c r="F2" s="6"/>
    </row>
    <row r="3" spans="1:23" ht="15.75">
      <c r="A3" s="34" t="s">
        <v>75</v>
      </c>
      <c r="B3" s="35" t="s">
        <v>7</v>
      </c>
      <c r="C3" s="35" t="s">
        <v>12</v>
      </c>
      <c r="D3" s="35" t="s">
        <v>14</v>
      </c>
      <c r="E3" s="35" t="s">
        <v>8</v>
      </c>
      <c r="F3" s="35" t="s">
        <v>74</v>
      </c>
      <c r="V3" s="2"/>
      <c r="W3" s="2"/>
    </row>
    <row r="4" spans="1:23" ht="15.75">
      <c r="A4" s="12" t="s">
        <v>76</v>
      </c>
      <c r="B4" s="13" t="s">
        <v>109</v>
      </c>
      <c r="C4" s="13"/>
      <c r="D4" s="13" t="s">
        <v>15</v>
      </c>
      <c r="E4" s="13"/>
      <c r="F4" s="13" t="s">
        <v>18</v>
      </c>
      <c r="V4" s="2"/>
      <c r="W4" s="2"/>
    </row>
    <row r="5" spans="1:23" ht="15.75">
      <c r="A5" s="14"/>
      <c r="B5" s="15"/>
      <c r="C5" s="36" t="s">
        <v>13</v>
      </c>
      <c r="D5" s="36" t="s">
        <v>16</v>
      </c>
      <c r="E5" s="36" t="s">
        <v>9</v>
      </c>
      <c r="F5" s="36" t="s">
        <v>11</v>
      </c>
      <c r="V5" s="2"/>
      <c r="W5" s="2"/>
    </row>
    <row r="6" spans="1:6" ht="15">
      <c r="A6" s="2">
        <v>1</v>
      </c>
      <c r="B6" s="2" t="s">
        <v>114</v>
      </c>
      <c r="C6" s="2">
        <v>60</v>
      </c>
      <c r="D6" s="2">
        <v>220</v>
      </c>
      <c r="E6" s="2">
        <v>182.3</v>
      </c>
      <c r="F6" s="2">
        <v>72.45</v>
      </c>
    </row>
    <row r="7" ht="15">
      <c r="A7" s="2">
        <v>2</v>
      </c>
    </row>
    <row r="8" ht="15">
      <c r="A8" s="2">
        <v>3</v>
      </c>
    </row>
    <row r="9" ht="15">
      <c r="A9" s="2">
        <v>4</v>
      </c>
    </row>
    <row r="10" ht="15">
      <c r="A10" s="2">
        <v>5</v>
      </c>
    </row>
    <row r="11" ht="15">
      <c r="A11" s="2">
        <v>6</v>
      </c>
    </row>
    <row r="12" ht="15">
      <c r="A12" s="2">
        <v>7</v>
      </c>
    </row>
    <row r="13" ht="15">
      <c r="A13" s="2">
        <v>8</v>
      </c>
    </row>
    <row r="14" ht="15">
      <c r="A14" s="2">
        <v>9</v>
      </c>
    </row>
    <row r="15" ht="15">
      <c r="A15" s="2">
        <v>10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20"/>
  <sheetViews>
    <sheetView workbookViewId="0" topLeftCell="A1">
      <selection activeCell="J12" sqref="J12"/>
    </sheetView>
  </sheetViews>
  <sheetFormatPr defaultColWidth="9.140625" defaultRowHeight="12.75"/>
  <cols>
    <col min="1" max="9" width="9.140625" style="2" customWidth="1"/>
    <col min="10" max="10" width="10.140625" style="2" bestFit="1" customWidth="1"/>
    <col min="11" max="15" width="9.140625" style="2" customWidth="1"/>
  </cols>
  <sheetData>
    <row r="1" spans="1:1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45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6" ht="18.75">
      <c r="A4" s="10" t="s">
        <v>75</v>
      </c>
      <c r="B4" s="10" t="s">
        <v>77</v>
      </c>
      <c r="C4" s="10" t="s">
        <v>77</v>
      </c>
      <c r="D4" s="10" t="s">
        <v>82</v>
      </c>
      <c r="E4" s="10" t="s">
        <v>80</v>
      </c>
      <c r="F4" s="10" t="s">
        <v>107</v>
      </c>
      <c r="G4" s="10" t="s">
        <v>87</v>
      </c>
      <c r="H4" s="10" t="s">
        <v>87</v>
      </c>
      <c r="I4" s="10" t="s">
        <v>86</v>
      </c>
      <c r="J4" s="10" t="s">
        <v>86</v>
      </c>
      <c r="K4" s="10" t="s">
        <v>85</v>
      </c>
      <c r="L4" s="10" t="s">
        <v>31</v>
      </c>
      <c r="P4" s="2"/>
    </row>
    <row r="5" spans="1:16" ht="15.75">
      <c r="A5" s="11" t="s">
        <v>76</v>
      </c>
      <c r="B5" s="11" t="s">
        <v>18</v>
      </c>
      <c r="C5" s="11" t="s">
        <v>18</v>
      </c>
      <c r="D5" s="11" t="s">
        <v>79</v>
      </c>
      <c r="E5" s="11" t="s">
        <v>81</v>
      </c>
      <c r="F5" s="11" t="s">
        <v>108</v>
      </c>
      <c r="G5" s="8"/>
      <c r="H5" s="8"/>
      <c r="I5" s="8"/>
      <c r="J5" s="8"/>
      <c r="K5" s="11"/>
      <c r="L5" s="8"/>
      <c r="P5" s="2"/>
    </row>
    <row r="6" spans="1:16" ht="15.75">
      <c r="A6" s="11"/>
      <c r="B6" s="11" t="s">
        <v>45</v>
      </c>
      <c r="C6" s="11" t="s">
        <v>46</v>
      </c>
      <c r="D6" s="11" t="s">
        <v>21</v>
      </c>
      <c r="E6" s="11" t="s">
        <v>24</v>
      </c>
      <c r="F6" s="11"/>
      <c r="G6" s="11" t="s">
        <v>51</v>
      </c>
      <c r="H6" s="11" t="s">
        <v>78</v>
      </c>
      <c r="I6" s="11" t="s">
        <v>51</v>
      </c>
      <c r="J6" s="11" t="s">
        <v>78</v>
      </c>
      <c r="K6" s="11"/>
      <c r="L6" s="8"/>
      <c r="P6" s="2"/>
    </row>
    <row r="7" spans="1:16" ht="18.75">
      <c r="A7" s="16"/>
      <c r="B7" s="16" t="s">
        <v>22</v>
      </c>
      <c r="C7" s="16" t="s">
        <v>22</v>
      </c>
      <c r="D7" s="16" t="s">
        <v>22</v>
      </c>
      <c r="E7" s="16" t="s">
        <v>22</v>
      </c>
      <c r="F7" s="16" t="s">
        <v>22</v>
      </c>
      <c r="G7" s="16" t="s">
        <v>83</v>
      </c>
      <c r="H7" s="16" t="s">
        <v>83</v>
      </c>
      <c r="I7" s="16" t="s">
        <v>83</v>
      </c>
      <c r="J7" s="16" t="s">
        <v>83</v>
      </c>
      <c r="K7" s="16" t="s">
        <v>84</v>
      </c>
      <c r="L7" s="9"/>
      <c r="P7" s="2"/>
    </row>
    <row r="8" spans="1:16" ht="15">
      <c r="A8" s="2">
        <v>1</v>
      </c>
      <c r="B8" s="2">
        <v>74372</v>
      </c>
      <c r="C8" s="2">
        <v>73116</v>
      </c>
      <c r="D8" s="2">
        <v>200</v>
      </c>
      <c r="E8" s="2">
        <v>0</v>
      </c>
      <c r="F8" s="2">
        <v>0</v>
      </c>
      <c r="G8" s="2">
        <v>37.1</v>
      </c>
      <c r="H8" s="2">
        <v>39.5</v>
      </c>
      <c r="I8" s="2">
        <v>32</v>
      </c>
      <c r="J8" s="2">
        <v>29.5</v>
      </c>
      <c r="K8" s="2">
        <v>2.85</v>
      </c>
      <c r="L8" s="2">
        <v>0.89</v>
      </c>
      <c r="P8" s="2"/>
    </row>
    <row r="9" spans="1:16" ht="15">
      <c r="A9" s="2">
        <v>2</v>
      </c>
      <c r="P9" s="2"/>
    </row>
    <row r="10" spans="1:16" ht="15">
      <c r="A10" s="2">
        <v>3</v>
      </c>
      <c r="P10" s="2"/>
    </row>
    <row r="11" spans="1:16" ht="15">
      <c r="A11" s="2">
        <v>4</v>
      </c>
      <c r="P11" s="2"/>
    </row>
    <row r="12" spans="1:16" ht="15">
      <c r="A12" s="2">
        <v>5</v>
      </c>
      <c r="P12" s="2"/>
    </row>
    <row r="13" spans="1:16" ht="15">
      <c r="A13" s="2">
        <v>6</v>
      </c>
      <c r="P13" s="2"/>
    </row>
    <row r="14" spans="1:16" ht="15">
      <c r="A14" s="2">
        <v>7</v>
      </c>
      <c r="P14" s="2"/>
    </row>
    <row r="15" spans="1:16" ht="15">
      <c r="A15" s="2">
        <v>8</v>
      </c>
      <c r="P15" s="2"/>
    </row>
    <row r="16" spans="1:16" ht="15">
      <c r="A16" s="2">
        <v>9</v>
      </c>
      <c r="P16" s="2"/>
    </row>
    <row r="17" spans="1:16" ht="15">
      <c r="A17" s="2">
        <v>10</v>
      </c>
      <c r="P17" s="2"/>
    </row>
    <row r="18" ht="15">
      <c r="P18" s="2"/>
    </row>
    <row r="19" ht="15">
      <c r="P19" s="2"/>
    </row>
    <row r="20" ht="15">
      <c r="P20" s="2"/>
    </row>
  </sheetData>
  <mergeCells count="1">
    <mergeCell ref="A3:L3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18"/>
  <sheetViews>
    <sheetView workbookViewId="0" topLeftCell="A1">
      <selection activeCell="A7" sqref="A7"/>
    </sheetView>
  </sheetViews>
  <sheetFormatPr defaultColWidth="9.140625" defaultRowHeight="12.75"/>
  <cols>
    <col min="1" max="1" width="9.8515625" style="2" bestFit="1" customWidth="1"/>
    <col min="2" max="4" width="9.140625" style="2" customWidth="1"/>
    <col min="5" max="5" width="13.28125" style="2" bestFit="1" customWidth="1"/>
    <col min="6" max="6" width="9.140625" style="2" customWidth="1"/>
    <col min="7" max="7" width="13.57421875" style="2" bestFit="1" customWidth="1"/>
    <col min="8" max="8" width="9.140625" style="2" customWidth="1"/>
    <col min="9" max="9" width="15.140625" style="2" bestFit="1" customWidth="1"/>
    <col min="10" max="31" width="9.140625" style="2" customWidth="1"/>
  </cols>
  <sheetData>
    <row r="1" spans="1:9" ht="15">
      <c r="A1" s="6"/>
      <c r="B1" s="6"/>
      <c r="C1" s="6"/>
      <c r="D1" s="6"/>
      <c r="E1" s="6"/>
      <c r="F1" s="6"/>
      <c r="G1" s="6"/>
      <c r="H1" s="37"/>
      <c r="I1" s="37"/>
    </row>
    <row r="2" spans="1:9" ht="15">
      <c r="A2" s="6"/>
      <c r="B2" s="6"/>
      <c r="C2" s="6"/>
      <c r="D2" s="6"/>
      <c r="E2" s="6"/>
      <c r="F2" s="6"/>
      <c r="G2" s="6"/>
      <c r="H2" s="37"/>
      <c r="I2" s="37"/>
    </row>
    <row r="3" spans="1:9" ht="15.75">
      <c r="A3" s="45" t="s">
        <v>90</v>
      </c>
      <c r="B3" s="46"/>
      <c r="C3" s="46"/>
      <c r="D3" s="47"/>
      <c r="E3" s="3"/>
      <c r="F3" s="3"/>
      <c r="G3" s="30"/>
      <c r="H3" s="37"/>
      <c r="I3" s="37"/>
    </row>
    <row r="4" spans="1:31" ht="18.75">
      <c r="A4" s="10" t="s">
        <v>89</v>
      </c>
      <c r="B4" s="10" t="s">
        <v>97</v>
      </c>
      <c r="C4" s="10" t="s">
        <v>98</v>
      </c>
      <c r="D4" s="43" t="s">
        <v>115</v>
      </c>
      <c r="E4" s="10" t="s">
        <v>99</v>
      </c>
      <c r="F4" s="10" t="s">
        <v>35</v>
      </c>
      <c r="G4" s="10" t="s">
        <v>100</v>
      </c>
      <c r="AD4"/>
      <c r="AE4"/>
    </row>
    <row r="5" spans="1:31" ht="15.75">
      <c r="A5" s="11" t="s">
        <v>76</v>
      </c>
      <c r="B5" s="11"/>
      <c r="C5" s="11"/>
      <c r="D5" s="11"/>
      <c r="E5" s="11"/>
      <c r="F5" s="28"/>
      <c r="G5" s="28"/>
      <c r="AD5"/>
      <c r="AE5"/>
    </row>
    <row r="6" spans="1:31" ht="18.75">
      <c r="A6" s="16"/>
      <c r="B6" s="16" t="s">
        <v>83</v>
      </c>
      <c r="C6" s="16" t="s">
        <v>83</v>
      </c>
      <c r="D6" s="16" t="s">
        <v>96</v>
      </c>
      <c r="E6" s="16" t="s">
        <v>83</v>
      </c>
      <c r="F6" s="9" t="s">
        <v>6</v>
      </c>
      <c r="G6" s="9" t="s">
        <v>95</v>
      </c>
      <c r="AD6"/>
      <c r="AE6"/>
    </row>
    <row r="7" spans="1:31" ht="15">
      <c r="A7" s="2">
        <v>1</v>
      </c>
      <c r="B7" s="2">
        <v>22.5</v>
      </c>
      <c r="C7" s="2">
        <v>30</v>
      </c>
      <c r="D7" s="2">
        <v>3.55</v>
      </c>
      <c r="E7" s="2">
        <v>33.14</v>
      </c>
      <c r="F7" s="2">
        <v>20.45</v>
      </c>
      <c r="G7" s="2">
        <v>6.12</v>
      </c>
      <c r="AD7"/>
      <c r="AE7"/>
    </row>
    <row r="8" spans="1:31" ht="15">
      <c r="A8" s="2">
        <v>2</v>
      </c>
      <c r="AD8"/>
      <c r="AE8"/>
    </row>
    <row r="9" spans="1:31" ht="15">
      <c r="A9" s="2">
        <v>3</v>
      </c>
      <c r="AD9"/>
      <c r="AE9"/>
    </row>
    <row r="10" spans="1:31" ht="15">
      <c r="A10" s="2">
        <v>4</v>
      </c>
      <c r="AD10"/>
      <c r="AE10"/>
    </row>
    <row r="11" spans="1:31" ht="15">
      <c r="A11" s="2">
        <v>5</v>
      </c>
      <c r="AD11"/>
      <c r="AE11"/>
    </row>
    <row r="12" spans="1:31" ht="15">
      <c r="A12" s="2">
        <v>6</v>
      </c>
      <c r="AD12"/>
      <c r="AE12"/>
    </row>
    <row r="13" spans="1:31" ht="15">
      <c r="A13" s="2">
        <v>7</v>
      </c>
      <c r="AD13"/>
      <c r="AE13"/>
    </row>
    <row r="14" spans="1:31" ht="15">
      <c r="A14" s="2">
        <v>8</v>
      </c>
      <c r="AD14"/>
      <c r="AE14"/>
    </row>
    <row r="15" spans="1:31" ht="15">
      <c r="A15" s="2">
        <v>9</v>
      </c>
      <c r="AD15"/>
      <c r="AE15"/>
    </row>
    <row r="16" spans="1:31" ht="15">
      <c r="A16" s="2">
        <v>10</v>
      </c>
      <c r="AD16"/>
      <c r="AE16"/>
    </row>
    <row r="17" spans="30:31" ht="15">
      <c r="AD17"/>
      <c r="AE17"/>
    </row>
    <row r="18" ht="15">
      <c r="AE18"/>
    </row>
  </sheetData>
  <mergeCells count="1">
    <mergeCell ref="A3:D3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Z62"/>
  <sheetViews>
    <sheetView workbookViewId="0" topLeftCell="A40">
      <selection activeCell="D55" sqref="D55"/>
    </sheetView>
  </sheetViews>
  <sheetFormatPr defaultColWidth="9.140625" defaultRowHeight="12.75"/>
  <cols>
    <col min="1" max="4" width="9.140625" style="2" customWidth="1"/>
    <col min="5" max="5" width="9.57421875" style="2" bestFit="1" customWidth="1"/>
    <col min="6" max="6" width="9.140625" style="2" customWidth="1"/>
    <col min="7" max="7" width="10.8515625" style="2" bestFit="1" customWidth="1"/>
    <col min="8" max="26" width="9.140625" style="2" customWidth="1"/>
  </cols>
  <sheetData>
    <row r="1" spans="1:9" ht="15.75">
      <c r="A1" s="48" t="s">
        <v>91</v>
      </c>
      <c r="B1" s="48"/>
      <c r="C1" s="48"/>
      <c r="D1" s="48"/>
      <c r="E1" s="48"/>
      <c r="F1" s="48"/>
      <c r="G1" s="48"/>
      <c r="H1" s="48"/>
      <c r="I1" s="48"/>
    </row>
    <row r="2" spans="1:9" ht="15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6"/>
      <c r="B3" s="6"/>
      <c r="C3" s="6"/>
      <c r="D3" s="6"/>
      <c r="E3" s="6"/>
      <c r="F3" s="6"/>
      <c r="G3" s="6"/>
      <c r="H3" s="6"/>
      <c r="I3" s="6"/>
    </row>
    <row r="4" spans="1:9" ht="15">
      <c r="A4" s="6"/>
      <c r="B4" s="6"/>
      <c r="C4" s="6"/>
      <c r="D4" s="6"/>
      <c r="E4" s="6"/>
      <c r="F4" s="6"/>
      <c r="G4" s="19"/>
      <c r="H4" s="6"/>
      <c r="I4" s="6"/>
    </row>
    <row r="5" spans="1:9" ht="15">
      <c r="A5" s="6"/>
      <c r="B5" s="6"/>
      <c r="C5" s="6"/>
      <c r="D5" s="6"/>
      <c r="E5" s="6"/>
      <c r="F5" s="6"/>
      <c r="G5" s="6"/>
      <c r="H5" s="6"/>
      <c r="I5" s="6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9" ht="15.75">
      <c r="A7" s="6"/>
      <c r="B7" s="7" t="s">
        <v>93</v>
      </c>
      <c r="C7" s="6"/>
      <c r="D7" s="6"/>
      <c r="E7" s="27">
        <v>0.05</v>
      </c>
      <c r="F7" s="3"/>
      <c r="G7" s="7" t="s">
        <v>92</v>
      </c>
      <c r="H7" s="3"/>
      <c r="I7" s="6"/>
    </row>
    <row r="8" spans="1:9" ht="15">
      <c r="A8" s="6"/>
      <c r="B8" s="6"/>
      <c r="C8" s="6"/>
      <c r="D8" s="6"/>
      <c r="E8" s="3"/>
      <c r="F8" s="3"/>
      <c r="G8" s="3"/>
      <c r="H8" s="3"/>
      <c r="I8" s="6"/>
    </row>
    <row r="9" spans="1:9" ht="18.75">
      <c r="A9" s="6"/>
      <c r="B9" s="6"/>
      <c r="C9" s="6"/>
      <c r="D9" s="6"/>
      <c r="E9" s="26">
        <f>E7*0.155</f>
        <v>0.00775</v>
      </c>
      <c r="F9" s="3"/>
      <c r="G9" s="7" t="s">
        <v>117</v>
      </c>
      <c r="H9" s="3"/>
      <c r="I9" s="6"/>
    </row>
    <row r="10" spans="1:26" s="24" customFormat="1" ht="15.75">
      <c r="A10" s="20"/>
      <c r="B10" s="20"/>
      <c r="C10" s="20"/>
      <c r="D10" s="20"/>
      <c r="E10" s="25"/>
      <c r="F10" s="21"/>
      <c r="G10" s="22"/>
      <c r="H10" s="21"/>
      <c r="I10" s="2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">
      <c r="A11" s="6"/>
      <c r="B11" s="6"/>
      <c r="C11" s="6"/>
      <c r="D11" s="6"/>
      <c r="E11" s="6"/>
      <c r="F11" s="6"/>
      <c r="G11" s="6"/>
      <c r="H11" s="6"/>
      <c r="I11" s="6"/>
      <c r="R11"/>
      <c r="S11"/>
      <c r="T11"/>
      <c r="U11"/>
      <c r="V11"/>
      <c r="W11"/>
      <c r="X11"/>
      <c r="Y11"/>
      <c r="Z11"/>
    </row>
    <row r="12" spans="1:26" ht="18.75">
      <c r="A12" s="6"/>
      <c r="B12" s="18" t="s">
        <v>110</v>
      </c>
      <c r="C12" s="6"/>
      <c r="D12" s="6"/>
      <c r="E12" s="6"/>
      <c r="F12" s="6"/>
      <c r="G12" s="6"/>
      <c r="H12" s="18" t="s">
        <v>118</v>
      </c>
      <c r="I12" s="6"/>
      <c r="R12"/>
      <c r="S12"/>
      <c r="T12"/>
      <c r="U12"/>
      <c r="V12"/>
      <c r="W12"/>
      <c r="X12"/>
      <c r="Y12"/>
      <c r="Z12"/>
    </row>
    <row r="13" spans="1:26" ht="15">
      <c r="A13" s="6"/>
      <c r="B13" s="6"/>
      <c r="C13" s="6"/>
      <c r="D13" s="6"/>
      <c r="E13" s="6"/>
      <c r="F13" s="6"/>
      <c r="G13" s="6"/>
      <c r="H13" s="6"/>
      <c r="I13" s="6"/>
      <c r="R13"/>
      <c r="S13"/>
      <c r="T13"/>
      <c r="U13"/>
      <c r="V13"/>
      <c r="W13"/>
      <c r="X13"/>
      <c r="Y13"/>
      <c r="Z13"/>
    </row>
    <row r="14" spans="1:26" ht="15">
      <c r="A14" s="6"/>
      <c r="B14" s="6"/>
      <c r="C14" s="6"/>
      <c r="D14" s="6"/>
      <c r="E14" s="6"/>
      <c r="F14" s="38" t="b">
        <v>1</v>
      </c>
      <c r="G14" s="6"/>
      <c r="H14" s="39">
        <v>0.0062</v>
      </c>
      <c r="I14" s="6"/>
      <c r="R14"/>
      <c r="S14"/>
      <c r="T14"/>
      <c r="U14"/>
      <c r="V14"/>
      <c r="W14"/>
      <c r="X14"/>
      <c r="Y14"/>
      <c r="Z14"/>
    </row>
    <row r="15" spans="1:26" ht="5.25" customHeight="1">
      <c r="A15" s="6"/>
      <c r="B15" s="6"/>
      <c r="C15" s="6"/>
      <c r="D15" s="6"/>
      <c r="E15" s="6"/>
      <c r="F15" s="38"/>
      <c r="G15" s="6"/>
      <c r="H15" s="17"/>
      <c r="I15" s="6"/>
      <c r="R15"/>
      <c r="S15"/>
      <c r="T15"/>
      <c r="U15"/>
      <c r="V15"/>
      <c r="W15"/>
      <c r="X15"/>
      <c r="Y15"/>
      <c r="Z15"/>
    </row>
    <row r="16" spans="1:26" ht="15">
      <c r="A16" s="6"/>
      <c r="B16" s="6"/>
      <c r="C16" s="6"/>
      <c r="D16" s="6"/>
      <c r="E16" s="6"/>
      <c r="F16" s="38" t="b">
        <v>0</v>
      </c>
      <c r="G16" s="6"/>
      <c r="H16" s="39">
        <v>0</v>
      </c>
      <c r="I16" s="6"/>
      <c r="R16"/>
      <c r="S16"/>
      <c r="T16"/>
      <c r="U16"/>
      <c r="V16"/>
      <c r="W16"/>
      <c r="X16"/>
      <c r="Y16"/>
      <c r="Z16"/>
    </row>
    <row r="17" spans="1:26" ht="5.25" customHeight="1">
      <c r="A17" s="6"/>
      <c r="B17" s="6"/>
      <c r="C17" s="6"/>
      <c r="D17" s="6"/>
      <c r="E17" s="6"/>
      <c r="F17" s="38"/>
      <c r="G17" s="6"/>
      <c r="H17" s="17"/>
      <c r="I17" s="6"/>
      <c r="R17"/>
      <c r="S17"/>
      <c r="T17"/>
      <c r="U17"/>
      <c r="V17"/>
      <c r="W17"/>
      <c r="X17"/>
      <c r="Y17"/>
      <c r="Z17"/>
    </row>
    <row r="18" spans="1:26" ht="15">
      <c r="A18" s="6"/>
      <c r="B18" s="6"/>
      <c r="C18" s="6"/>
      <c r="D18" s="6"/>
      <c r="E18" s="6"/>
      <c r="F18" s="38" t="b">
        <v>1</v>
      </c>
      <c r="G18" s="6"/>
      <c r="H18" s="39">
        <v>0.0093</v>
      </c>
      <c r="I18" s="6"/>
      <c r="R18"/>
      <c r="S18"/>
      <c r="T18"/>
      <c r="U18"/>
      <c r="V18"/>
      <c r="W18"/>
      <c r="X18"/>
      <c r="Y18"/>
      <c r="Z18"/>
    </row>
    <row r="19" spans="1:26" ht="5.25" customHeight="1">
      <c r="A19" s="6"/>
      <c r="B19" s="6"/>
      <c r="C19" s="6"/>
      <c r="D19" s="6"/>
      <c r="E19" s="6"/>
      <c r="F19" s="38"/>
      <c r="G19" s="6"/>
      <c r="H19" s="17"/>
      <c r="I19" s="6"/>
      <c r="R19"/>
      <c r="S19"/>
      <c r="T19"/>
      <c r="U19"/>
      <c r="V19"/>
      <c r="W19"/>
      <c r="X19"/>
      <c r="Y19"/>
      <c r="Z19"/>
    </row>
    <row r="20" spans="1:26" ht="15" customHeight="1">
      <c r="A20" s="6"/>
      <c r="B20" s="6"/>
      <c r="C20" s="6"/>
      <c r="D20" s="6"/>
      <c r="E20" s="6"/>
      <c r="F20" s="38" t="b">
        <v>1</v>
      </c>
      <c r="G20" s="6"/>
      <c r="H20" s="39">
        <v>0.0047</v>
      </c>
      <c r="I20" s="6"/>
      <c r="R20"/>
      <c r="S20"/>
      <c r="T20"/>
      <c r="U20"/>
      <c r="V20"/>
      <c r="W20"/>
      <c r="X20"/>
      <c r="Y20"/>
      <c r="Z20"/>
    </row>
    <row r="21" spans="1:26" ht="5.25" customHeight="1">
      <c r="A21" s="6"/>
      <c r="B21" s="6"/>
      <c r="C21" s="6"/>
      <c r="D21" s="6"/>
      <c r="E21" s="6"/>
      <c r="F21" s="6"/>
      <c r="G21" s="6"/>
      <c r="H21" s="17"/>
      <c r="I21" s="6"/>
      <c r="R21"/>
      <c r="S21"/>
      <c r="T21"/>
      <c r="U21"/>
      <c r="V21"/>
      <c r="W21"/>
      <c r="X21"/>
      <c r="Y21"/>
      <c r="Z21"/>
    </row>
    <row r="22" spans="1:26" ht="15" customHeight="1">
      <c r="A22" s="6"/>
      <c r="B22" s="6"/>
      <c r="C22" s="6"/>
      <c r="D22" s="6"/>
      <c r="E22" s="6"/>
      <c r="F22" s="38" t="b">
        <v>1</v>
      </c>
      <c r="G22" s="6"/>
      <c r="H22" s="39">
        <v>0.0093</v>
      </c>
      <c r="I22" s="6"/>
      <c r="R22"/>
      <c r="S22"/>
      <c r="T22"/>
      <c r="U22"/>
      <c r="V22"/>
      <c r="W22"/>
      <c r="X22"/>
      <c r="Y22"/>
      <c r="Z22"/>
    </row>
    <row r="23" spans="1:26" ht="5.25" customHeight="1">
      <c r="A23" s="6"/>
      <c r="B23" s="6"/>
      <c r="C23" s="6"/>
      <c r="D23" s="6"/>
      <c r="E23" s="6"/>
      <c r="F23" s="38"/>
      <c r="G23" s="6"/>
      <c r="H23" s="17"/>
      <c r="I23" s="6"/>
      <c r="R23"/>
      <c r="S23"/>
      <c r="T23"/>
      <c r="U23"/>
      <c r="V23"/>
      <c r="W23"/>
      <c r="X23"/>
      <c r="Y23"/>
      <c r="Z23"/>
    </row>
    <row r="24" spans="1:26" ht="15" customHeight="1">
      <c r="A24" s="6"/>
      <c r="B24" s="6"/>
      <c r="C24" s="6"/>
      <c r="D24" s="6"/>
      <c r="E24" s="6"/>
      <c r="F24" s="38" t="b">
        <v>0</v>
      </c>
      <c r="G24" s="6"/>
      <c r="H24" s="39">
        <v>0</v>
      </c>
      <c r="I24" s="6"/>
      <c r="R24"/>
      <c r="S24"/>
      <c r="T24"/>
      <c r="U24"/>
      <c r="V24"/>
      <c r="W24"/>
      <c r="X24"/>
      <c r="Y24"/>
      <c r="Z24"/>
    </row>
    <row r="25" spans="1:26" ht="5.25" customHeight="1">
      <c r="A25" s="6"/>
      <c r="B25" s="6"/>
      <c r="C25" s="6"/>
      <c r="D25" s="6"/>
      <c r="E25" s="6"/>
      <c r="F25" s="38"/>
      <c r="G25" s="6"/>
      <c r="H25" s="17"/>
      <c r="I25" s="6"/>
      <c r="R25"/>
      <c r="S25"/>
      <c r="T25"/>
      <c r="U25"/>
      <c r="V25"/>
      <c r="W25"/>
      <c r="X25"/>
      <c r="Y25"/>
      <c r="Z25"/>
    </row>
    <row r="26" spans="1:26" ht="15">
      <c r="A26" s="6"/>
      <c r="B26" s="6"/>
      <c r="C26" s="6"/>
      <c r="D26" s="6"/>
      <c r="E26" s="6"/>
      <c r="F26" s="38" t="b">
        <v>0</v>
      </c>
      <c r="G26" s="6"/>
      <c r="H26" s="39">
        <v>0</v>
      </c>
      <c r="I26" s="6"/>
      <c r="R26"/>
      <c r="S26"/>
      <c r="T26"/>
      <c r="U26"/>
      <c r="V26"/>
      <c r="W26"/>
      <c r="X26"/>
      <c r="Y26"/>
      <c r="Z26"/>
    </row>
    <row r="27" spans="1:26" ht="5.25" customHeight="1">
      <c r="A27" s="6"/>
      <c r="B27" s="6"/>
      <c r="C27" s="6"/>
      <c r="D27" s="6"/>
      <c r="E27" s="6"/>
      <c r="F27" s="38"/>
      <c r="G27" s="6"/>
      <c r="H27" s="17"/>
      <c r="I27" s="6"/>
      <c r="R27"/>
      <c r="S27"/>
      <c r="T27"/>
      <c r="U27"/>
      <c r="V27"/>
      <c r="W27"/>
      <c r="X27"/>
      <c r="Y27"/>
      <c r="Z27"/>
    </row>
    <row r="28" spans="1:26" ht="15">
      <c r="A28" s="6"/>
      <c r="B28" s="6"/>
      <c r="C28" s="6"/>
      <c r="D28" s="6"/>
      <c r="E28" s="6"/>
      <c r="F28" s="38" t="b">
        <v>0</v>
      </c>
      <c r="G28" s="6"/>
      <c r="H28" s="39">
        <v>0</v>
      </c>
      <c r="I28" s="6"/>
      <c r="R28"/>
      <c r="S28"/>
      <c r="T28"/>
      <c r="U28"/>
      <c r="V28"/>
      <c r="W28"/>
      <c r="X28"/>
      <c r="Y28"/>
      <c r="Z28"/>
    </row>
    <row r="29" spans="1:26" ht="5.25" customHeight="1">
      <c r="A29" s="6"/>
      <c r="B29" s="6"/>
      <c r="C29" s="6"/>
      <c r="D29" s="6"/>
      <c r="E29" s="6"/>
      <c r="F29" s="38"/>
      <c r="G29" s="6"/>
      <c r="H29" s="17"/>
      <c r="I29" s="6"/>
      <c r="R29"/>
      <c r="S29"/>
      <c r="T29"/>
      <c r="U29"/>
      <c r="V29"/>
      <c r="W29"/>
      <c r="X29"/>
      <c r="Y29"/>
      <c r="Z29"/>
    </row>
    <row r="30" spans="1:26" ht="15">
      <c r="A30" s="6"/>
      <c r="B30" s="6"/>
      <c r="C30" s="6"/>
      <c r="D30" s="6"/>
      <c r="E30" s="6"/>
      <c r="F30" s="38" t="b">
        <v>0</v>
      </c>
      <c r="G30" s="6"/>
      <c r="H30" s="39">
        <v>0</v>
      </c>
      <c r="I30" s="6"/>
      <c r="R30"/>
      <c r="S30"/>
      <c r="T30"/>
      <c r="U30"/>
      <c r="V30"/>
      <c r="W30"/>
      <c r="X30"/>
      <c r="Y30"/>
      <c r="Z30"/>
    </row>
    <row r="31" spans="1:26" ht="5.25" customHeight="1">
      <c r="A31" s="6"/>
      <c r="B31" s="6"/>
      <c r="C31" s="6"/>
      <c r="D31" s="6"/>
      <c r="E31" s="6"/>
      <c r="F31" s="38"/>
      <c r="G31" s="6"/>
      <c r="H31" s="17"/>
      <c r="I31" s="6"/>
      <c r="R31"/>
      <c r="S31"/>
      <c r="T31"/>
      <c r="U31"/>
      <c r="V31"/>
      <c r="W31"/>
      <c r="X31"/>
      <c r="Y31"/>
      <c r="Z31"/>
    </row>
    <row r="32" spans="1:26" ht="15">
      <c r="A32" s="6"/>
      <c r="B32" s="6"/>
      <c r="C32" s="6"/>
      <c r="D32" s="6"/>
      <c r="E32" s="6"/>
      <c r="F32" s="38" t="b">
        <v>0</v>
      </c>
      <c r="G32" s="6"/>
      <c r="H32" s="39">
        <v>0</v>
      </c>
      <c r="I32" s="6"/>
      <c r="R32"/>
      <c r="S32"/>
      <c r="T32"/>
      <c r="U32"/>
      <c r="V32"/>
      <c r="W32"/>
      <c r="X32"/>
      <c r="Y32"/>
      <c r="Z32"/>
    </row>
    <row r="33" spans="1:26" ht="5.25" customHeight="1">
      <c r="A33" s="6"/>
      <c r="B33" s="6"/>
      <c r="C33" s="6"/>
      <c r="D33" s="6"/>
      <c r="E33" s="6"/>
      <c r="F33" s="38"/>
      <c r="G33" s="6"/>
      <c r="H33" s="17"/>
      <c r="I33" s="6"/>
      <c r="R33"/>
      <c r="S33"/>
      <c r="T33"/>
      <c r="U33"/>
      <c r="V33"/>
      <c r="W33"/>
      <c r="X33"/>
      <c r="Y33"/>
      <c r="Z33"/>
    </row>
    <row r="34" spans="1:26" ht="15">
      <c r="A34" s="6"/>
      <c r="B34" s="6"/>
      <c r="C34" s="6"/>
      <c r="D34" s="6"/>
      <c r="E34" s="6"/>
      <c r="F34" s="38" t="b">
        <v>0</v>
      </c>
      <c r="G34" s="6"/>
      <c r="H34" s="39">
        <v>0</v>
      </c>
      <c r="I34" s="6"/>
      <c r="R34"/>
      <c r="S34"/>
      <c r="T34"/>
      <c r="U34"/>
      <c r="V34"/>
      <c r="W34"/>
      <c r="X34"/>
      <c r="Y34"/>
      <c r="Z34"/>
    </row>
    <row r="35" spans="1:26" ht="5.25" customHeight="1">
      <c r="A35" s="6"/>
      <c r="B35" s="6"/>
      <c r="C35" s="6"/>
      <c r="D35" s="6"/>
      <c r="E35" s="6"/>
      <c r="F35" s="38"/>
      <c r="G35" s="6"/>
      <c r="H35" s="17"/>
      <c r="I35" s="6"/>
      <c r="R35"/>
      <c r="S35"/>
      <c r="T35"/>
      <c r="U35"/>
      <c r="V35"/>
      <c r="W35"/>
      <c r="X35"/>
      <c r="Y35"/>
      <c r="Z35"/>
    </row>
    <row r="36" spans="1:26" ht="15">
      <c r="A36" s="6"/>
      <c r="B36" s="6"/>
      <c r="C36" s="6"/>
      <c r="D36" s="6"/>
      <c r="E36" s="6"/>
      <c r="F36" s="38" t="b">
        <v>0</v>
      </c>
      <c r="G36" s="6"/>
      <c r="H36" s="39">
        <v>0</v>
      </c>
      <c r="I36" s="6"/>
      <c r="R36"/>
      <c r="S36"/>
      <c r="T36"/>
      <c r="U36"/>
      <c r="V36"/>
      <c r="W36"/>
      <c r="X36"/>
      <c r="Y36"/>
      <c r="Z36"/>
    </row>
    <row r="37" spans="1:26" ht="5.25" customHeight="1">
      <c r="A37" s="6"/>
      <c r="B37" s="6"/>
      <c r="C37" s="6"/>
      <c r="D37" s="6"/>
      <c r="E37" s="6"/>
      <c r="F37" s="40"/>
      <c r="G37" s="6"/>
      <c r="H37" s="6"/>
      <c r="I37" s="6"/>
      <c r="R37"/>
      <c r="S37"/>
      <c r="T37"/>
      <c r="U37"/>
      <c r="V37"/>
      <c r="W37"/>
      <c r="X37"/>
      <c r="Y37"/>
      <c r="Z37"/>
    </row>
    <row r="38" spans="1:26" ht="15.75" thickBot="1">
      <c r="A38" s="6"/>
      <c r="B38" s="6"/>
      <c r="C38" s="6"/>
      <c r="D38" s="6"/>
      <c r="E38" s="6"/>
      <c r="F38" s="6"/>
      <c r="G38" s="6"/>
      <c r="H38" s="6"/>
      <c r="I38" s="6"/>
      <c r="R38"/>
      <c r="S38"/>
      <c r="T38"/>
      <c r="U38"/>
      <c r="V38"/>
      <c r="W38"/>
      <c r="X38"/>
      <c r="Y38"/>
      <c r="Z38"/>
    </row>
    <row r="39" spans="1:18" ht="19.5" thickBot="1">
      <c r="A39" s="6"/>
      <c r="B39" s="7"/>
      <c r="C39" s="7" t="s">
        <v>94</v>
      </c>
      <c r="D39" s="6"/>
      <c r="E39" s="6"/>
      <c r="F39" s="6"/>
      <c r="G39" s="29">
        <v>0.0295</v>
      </c>
      <c r="H39" s="7" t="s">
        <v>117</v>
      </c>
      <c r="I39" s="6"/>
      <c r="J39" s="37"/>
      <c r="K39" s="37"/>
      <c r="L39" s="37"/>
      <c r="M39" s="37"/>
      <c r="N39" s="37"/>
      <c r="O39" s="37"/>
      <c r="P39" s="37"/>
      <c r="Q39" s="37"/>
      <c r="R39" s="37"/>
    </row>
    <row r="40" spans="1:18" ht="15">
      <c r="A40" s="6"/>
      <c r="B40" s="6"/>
      <c r="C40" s="6"/>
      <c r="D40" s="6"/>
      <c r="E40" s="6"/>
      <c r="F40" s="6"/>
      <c r="G40" s="6"/>
      <c r="H40" s="6"/>
      <c r="I40" s="6"/>
      <c r="J40" s="37"/>
      <c r="K40" s="37"/>
      <c r="L40" s="37"/>
      <c r="M40" s="37"/>
      <c r="N40" s="37"/>
      <c r="O40" s="37"/>
      <c r="P40" s="37"/>
      <c r="Q40" s="37"/>
      <c r="R40" s="37"/>
    </row>
    <row r="41" spans="1:18" ht="15">
      <c r="A41" s="6"/>
      <c r="B41" s="6"/>
      <c r="C41" s="6"/>
      <c r="D41" s="6"/>
      <c r="E41" s="6"/>
      <c r="F41" s="6"/>
      <c r="G41" s="6"/>
      <c r="H41" s="6"/>
      <c r="I41" s="6"/>
      <c r="J41" s="37"/>
      <c r="K41" s="37"/>
      <c r="L41" s="37"/>
      <c r="M41" s="37"/>
      <c r="N41" s="37"/>
      <c r="O41" s="37"/>
      <c r="P41" s="37"/>
      <c r="Q41" s="37"/>
      <c r="R41" s="37"/>
    </row>
    <row r="42" spans="1:18" ht="15.75">
      <c r="A42" s="6"/>
      <c r="B42" s="7"/>
      <c r="C42" s="6"/>
      <c r="D42" s="6"/>
      <c r="E42" s="6"/>
      <c r="F42" s="6"/>
      <c r="G42" s="6"/>
      <c r="H42" s="6"/>
      <c r="I42" s="6"/>
      <c r="J42" s="37"/>
      <c r="K42" s="37"/>
      <c r="L42" s="37"/>
      <c r="M42" s="37"/>
      <c r="N42" s="37"/>
      <c r="O42" s="37"/>
      <c r="P42" s="37"/>
      <c r="Q42" s="37"/>
      <c r="R42" s="37"/>
    </row>
    <row r="43" spans="1:18" ht="15.75">
      <c r="A43" s="6"/>
      <c r="B43" s="41" t="s">
        <v>75</v>
      </c>
      <c r="C43" s="6"/>
      <c r="D43" s="41" t="s">
        <v>32</v>
      </c>
      <c r="E43" s="3"/>
      <c r="F43" s="6"/>
      <c r="G43" s="6"/>
      <c r="H43" s="6"/>
      <c r="I43" s="6"/>
      <c r="J43" s="37"/>
      <c r="K43" s="37"/>
      <c r="L43" s="37"/>
      <c r="M43" s="37"/>
      <c r="N43" s="37"/>
      <c r="O43" s="37"/>
      <c r="P43" s="37"/>
      <c r="Q43" s="37"/>
      <c r="R43" s="37"/>
    </row>
    <row r="44" spans="1:18" ht="15">
      <c r="A44" s="6"/>
      <c r="B44" s="6"/>
      <c r="C44" s="6"/>
      <c r="D44" s="6"/>
      <c r="E44" s="3"/>
      <c r="F44" s="6"/>
      <c r="G44" s="6"/>
      <c r="H44" s="6"/>
      <c r="I44" s="6"/>
      <c r="J44" s="37"/>
      <c r="K44" s="37"/>
      <c r="L44" s="37"/>
      <c r="M44" s="37"/>
      <c r="N44" s="37"/>
      <c r="O44" s="37"/>
      <c r="P44" s="37"/>
      <c r="Q44" s="37"/>
      <c r="R44" s="37"/>
    </row>
    <row r="45" spans="1:18" ht="15">
      <c r="A45" s="6"/>
      <c r="B45" s="6"/>
      <c r="C45" s="6"/>
      <c r="D45" s="6"/>
      <c r="E45" s="3"/>
      <c r="F45" s="6"/>
      <c r="G45" s="6"/>
      <c r="H45" s="6"/>
      <c r="I45" s="6"/>
      <c r="J45" s="37"/>
      <c r="K45" s="37"/>
      <c r="L45" s="37"/>
      <c r="M45" s="37"/>
      <c r="N45" s="37"/>
      <c r="O45" s="37"/>
      <c r="P45" s="37"/>
      <c r="Q45" s="37"/>
      <c r="R45" s="37"/>
    </row>
    <row r="46" spans="1:18" ht="15">
      <c r="A46" s="6"/>
      <c r="B46" s="17">
        <v>1</v>
      </c>
      <c r="C46" s="6"/>
      <c r="D46" s="37">
        <v>0.0295</v>
      </c>
      <c r="E46" s="3"/>
      <c r="F46" s="6"/>
      <c r="G46" s="6"/>
      <c r="H46" s="6"/>
      <c r="I46" s="6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15">
      <c r="A47" s="6"/>
      <c r="B47" s="17">
        <v>2</v>
      </c>
      <c r="C47" s="6"/>
      <c r="D47" s="37"/>
      <c r="E47" s="3"/>
      <c r="F47" s="6"/>
      <c r="G47" s="6"/>
      <c r="H47" s="6"/>
      <c r="I47" s="6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15">
      <c r="A48" s="6"/>
      <c r="B48" s="17">
        <v>3</v>
      </c>
      <c r="C48" s="6"/>
      <c r="D48" s="37"/>
      <c r="E48" s="3"/>
      <c r="F48" s="6"/>
      <c r="G48" s="6"/>
      <c r="H48" s="6"/>
      <c r="I48" s="6"/>
      <c r="J48" s="37"/>
      <c r="K48" s="37"/>
      <c r="L48" s="37"/>
      <c r="M48" s="37"/>
      <c r="N48" s="37"/>
      <c r="O48" s="37"/>
      <c r="P48" s="37"/>
      <c r="Q48" s="37"/>
      <c r="R48" s="37"/>
    </row>
    <row r="49" spans="1:18" ht="15">
      <c r="A49" s="6"/>
      <c r="B49" s="17">
        <v>4</v>
      </c>
      <c r="C49" s="6"/>
      <c r="D49" s="37"/>
      <c r="E49" s="3"/>
      <c r="F49" s="6"/>
      <c r="G49" s="6"/>
      <c r="H49" s="6"/>
      <c r="I49" s="6"/>
      <c r="J49" s="37"/>
      <c r="K49" s="37"/>
      <c r="L49" s="37"/>
      <c r="M49" s="37"/>
      <c r="N49" s="37"/>
      <c r="O49" s="37"/>
      <c r="P49" s="37"/>
      <c r="Q49" s="37"/>
      <c r="R49" s="37"/>
    </row>
    <row r="50" spans="1:18" ht="15">
      <c r="A50" s="6"/>
      <c r="B50" s="17">
        <v>5</v>
      </c>
      <c r="C50" s="6"/>
      <c r="D50" s="37"/>
      <c r="E50" s="3"/>
      <c r="F50" s="6"/>
      <c r="G50" s="6"/>
      <c r="H50" s="6"/>
      <c r="I50" s="6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5">
      <c r="A51" s="6"/>
      <c r="B51" s="17">
        <v>6</v>
      </c>
      <c r="C51" s="6"/>
      <c r="D51" s="37"/>
      <c r="E51" s="3"/>
      <c r="F51" s="6"/>
      <c r="G51" s="6"/>
      <c r="H51" s="6"/>
      <c r="I51" s="6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15">
      <c r="A52" s="6"/>
      <c r="B52" s="17">
        <v>7</v>
      </c>
      <c r="C52" s="6"/>
      <c r="D52" s="37"/>
      <c r="E52" s="3"/>
      <c r="F52" s="6"/>
      <c r="G52" s="6"/>
      <c r="H52" s="6"/>
      <c r="I52" s="6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15">
      <c r="A53" s="6"/>
      <c r="B53" s="17">
        <v>8</v>
      </c>
      <c r="C53" s="6"/>
      <c r="D53" s="37"/>
      <c r="E53" s="3"/>
      <c r="F53" s="6"/>
      <c r="G53" s="6"/>
      <c r="H53" s="6"/>
      <c r="I53" s="6"/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15">
      <c r="A54" s="6"/>
      <c r="B54" s="17">
        <v>9</v>
      </c>
      <c r="C54" s="6"/>
      <c r="D54" s="37"/>
      <c r="E54" s="6"/>
      <c r="F54" s="6"/>
      <c r="G54" s="6"/>
      <c r="H54" s="6"/>
      <c r="I54" s="6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5">
      <c r="A55" s="6"/>
      <c r="B55" s="17">
        <v>10</v>
      </c>
      <c r="C55" s="6"/>
      <c r="D55" s="37"/>
      <c r="E55" s="6"/>
      <c r="F55" s="6"/>
      <c r="G55" s="6"/>
      <c r="H55" s="6"/>
      <c r="I55" s="6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5">
      <c r="A56" s="6"/>
      <c r="B56" s="6"/>
      <c r="C56" s="6"/>
      <c r="D56" s="6"/>
      <c r="E56" s="6"/>
      <c r="F56" s="6"/>
      <c r="G56" s="6"/>
      <c r="H56" s="6"/>
      <c r="I56" s="6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15">
      <c r="A57" s="6"/>
      <c r="B57" s="6"/>
      <c r="C57" s="6"/>
      <c r="D57" s="6"/>
      <c r="E57" s="6"/>
      <c r="F57" s="6"/>
      <c r="G57" s="6"/>
      <c r="H57" s="6"/>
      <c r="I57" s="6"/>
      <c r="J57" s="37"/>
      <c r="K57" s="37"/>
      <c r="L57" s="37"/>
      <c r="M57" s="37"/>
      <c r="N57" s="37"/>
      <c r="O57" s="37"/>
      <c r="P57" s="37"/>
      <c r="Q57" s="37"/>
      <c r="R57" s="37"/>
    </row>
    <row r="58" spans="2:3" ht="15">
      <c r="B58" s="37"/>
      <c r="C58" s="37"/>
    </row>
    <row r="59" spans="2:3" ht="15">
      <c r="B59" s="37"/>
      <c r="C59" s="37"/>
    </row>
    <row r="60" spans="2:3" ht="15">
      <c r="B60" s="37"/>
      <c r="C60" s="37"/>
    </row>
    <row r="61" spans="2:3" ht="15">
      <c r="B61" s="37"/>
      <c r="C61" s="37"/>
    </row>
    <row r="62" spans="2:3" ht="15">
      <c r="B62" s="37"/>
      <c r="C62" s="37"/>
    </row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BL16"/>
  <sheetViews>
    <sheetView workbookViewId="0" topLeftCell="A1">
      <selection activeCell="AQ6" sqref="AQ6"/>
    </sheetView>
  </sheetViews>
  <sheetFormatPr defaultColWidth="9.140625" defaultRowHeight="12.75"/>
  <cols>
    <col min="2" max="2" width="10.8515625" style="0" customWidth="1"/>
    <col min="3" max="3" width="6.8515625" style="0" customWidth="1"/>
    <col min="4" max="4" width="7.421875" style="0" customWidth="1"/>
    <col min="5" max="5" width="5.57421875" style="0" customWidth="1"/>
    <col min="6" max="6" width="6.57421875" style="0" customWidth="1"/>
    <col min="7" max="8" width="5.57421875" style="0" customWidth="1"/>
    <col min="9" max="9" width="6.8515625" style="0" customWidth="1"/>
    <col min="10" max="10" width="11.140625" style="0" customWidth="1"/>
    <col min="11" max="11" width="10.57421875" style="0" customWidth="1"/>
    <col min="12" max="12" width="6.57421875" style="0" customWidth="1"/>
    <col min="13" max="14" width="12.28125" style="0" customWidth="1"/>
    <col min="15" max="15" width="9.7109375" style="0" customWidth="1"/>
    <col min="16" max="16" width="8.57421875" style="0" customWidth="1"/>
    <col min="17" max="17" width="8.8515625" style="0" customWidth="1"/>
    <col min="18" max="18" width="7.7109375" style="0" customWidth="1"/>
    <col min="19" max="19" width="8.8515625" style="0" customWidth="1"/>
    <col min="20" max="20" width="4.7109375" style="0" customWidth="1"/>
    <col min="21" max="22" width="11.8515625" style="0" customWidth="1"/>
    <col min="23" max="23" width="4.8515625" style="0" customWidth="1"/>
    <col min="24" max="25" width="10.7109375" style="0" customWidth="1"/>
    <col min="26" max="27" width="6.57421875" style="0" customWidth="1"/>
    <col min="28" max="28" width="5.57421875" style="0" customWidth="1"/>
    <col min="29" max="29" width="8.00390625" style="0" customWidth="1"/>
    <col min="30" max="30" width="5.57421875" style="0" customWidth="1"/>
    <col min="31" max="32" width="11.28125" style="0" bestFit="1" customWidth="1"/>
    <col min="33" max="33" width="11.28125" style="0" customWidth="1"/>
    <col min="34" max="34" width="13.421875" style="0" customWidth="1"/>
    <col min="35" max="35" width="8.8515625" style="0" customWidth="1"/>
    <col min="36" max="37" width="7.00390625" style="0" customWidth="1"/>
    <col min="38" max="38" width="6.140625" style="0" customWidth="1"/>
    <col min="39" max="39" width="5.57421875" style="0" customWidth="1"/>
    <col min="40" max="40" width="8.00390625" style="0" customWidth="1"/>
    <col min="41" max="41" width="5.57421875" style="0" customWidth="1"/>
    <col min="42" max="42" width="6.57421875" style="0" customWidth="1"/>
    <col min="43" max="44" width="5.28125" style="0" customWidth="1"/>
    <col min="45" max="45" width="11.8515625" style="0" bestFit="1" customWidth="1"/>
    <col min="46" max="46" width="10.7109375" style="0" customWidth="1"/>
    <col min="47" max="47" width="12.8515625" style="0" customWidth="1"/>
    <col min="48" max="48" width="7.57421875" style="0" customWidth="1"/>
    <col min="49" max="50" width="7.8515625" style="0" customWidth="1"/>
    <col min="51" max="51" width="9.57421875" style="0" customWidth="1"/>
    <col min="52" max="52" width="7.8515625" style="0" customWidth="1"/>
    <col min="53" max="53" width="8.57421875" style="0" customWidth="1"/>
    <col min="54" max="54" width="11.140625" style="0" customWidth="1"/>
    <col min="55" max="55" width="8.57421875" style="0" customWidth="1"/>
    <col min="56" max="57" width="11.28125" style="0" customWidth="1"/>
    <col min="58" max="58" width="10.00390625" style="0" customWidth="1"/>
    <col min="59" max="59" width="7.8515625" style="0" customWidth="1"/>
    <col min="60" max="60" width="11.28125" style="0" customWidth="1"/>
    <col min="61" max="61" width="11.140625" style="0" customWidth="1"/>
    <col min="62" max="62" width="7.8515625" style="0" customWidth="1"/>
    <col min="63" max="63" width="9.8515625" style="0" bestFit="1" customWidth="1"/>
    <col min="64" max="64" width="7.421875" style="0" customWidth="1"/>
  </cols>
  <sheetData>
    <row r="1" spans="1:64" s="32" customFormat="1" ht="14.25">
      <c r="A1" s="32" t="s">
        <v>89</v>
      </c>
      <c r="B1" s="32" t="s">
        <v>7</v>
      </c>
      <c r="C1" s="32" t="s">
        <v>8</v>
      </c>
      <c r="D1" s="32" t="s">
        <v>10</v>
      </c>
      <c r="E1" s="32" t="s">
        <v>12</v>
      </c>
      <c r="F1" s="32" t="s">
        <v>14</v>
      </c>
      <c r="G1" s="32" t="s">
        <v>0</v>
      </c>
      <c r="H1" s="32" t="s">
        <v>3</v>
      </c>
      <c r="I1" s="44" t="s">
        <v>116</v>
      </c>
      <c r="J1" s="32" t="s">
        <v>17</v>
      </c>
      <c r="K1" s="32" t="s">
        <v>19</v>
      </c>
      <c r="L1" s="32" t="s">
        <v>20</v>
      </c>
      <c r="M1" s="32" t="s">
        <v>23</v>
      </c>
      <c r="N1" s="32" t="s">
        <v>107</v>
      </c>
      <c r="O1" s="32" t="s">
        <v>25</v>
      </c>
      <c r="P1" s="32" t="s">
        <v>26</v>
      </c>
      <c r="Q1" s="32" t="s">
        <v>27</v>
      </c>
      <c r="R1" s="32" t="s">
        <v>28</v>
      </c>
      <c r="S1" s="32" t="s">
        <v>29</v>
      </c>
      <c r="T1" s="32" t="s">
        <v>31</v>
      </c>
      <c r="U1" s="32" t="s">
        <v>32</v>
      </c>
      <c r="V1" s="32" t="s">
        <v>103</v>
      </c>
      <c r="W1" s="32" t="s">
        <v>42</v>
      </c>
      <c r="X1" s="32" t="s">
        <v>44</v>
      </c>
      <c r="Y1" s="32" t="s">
        <v>44</v>
      </c>
      <c r="Z1" s="32" t="s">
        <v>0</v>
      </c>
      <c r="AA1" s="32" t="s">
        <v>3</v>
      </c>
      <c r="AB1" s="32" t="s">
        <v>38</v>
      </c>
      <c r="AC1" s="32" t="s">
        <v>35</v>
      </c>
      <c r="AD1" s="32" t="s">
        <v>35</v>
      </c>
      <c r="AE1" s="32" t="s">
        <v>36</v>
      </c>
      <c r="AF1" s="32" t="s">
        <v>41</v>
      </c>
      <c r="AG1" s="32" t="s">
        <v>58</v>
      </c>
      <c r="AH1" s="32" t="s">
        <v>39</v>
      </c>
      <c r="AI1" s="32" t="s">
        <v>47</v>
      </c>
      <c r="AJ1" s="32" t="s">
        <v>49</v>
      </c>
      <c r="AK1" s="32" t="s">
        <v>104</v>
      </c>
      <c r="AL1" s="32" t="s">
        <v>51</v>
      </c>
      <c r="AM1" s="32" t="s">
        <v>46</v>
      </c>
      <c r="AN1" s="32" t="s">
        <v>53</v>
      </c>
      <c r="AO1" s="32" t="s">
        <v>53</v>
      </c>
      <c r="AP1" s="32" t="s">
        <v>103</v>
      </c>
      <c r="AQ1" s="32" t="s">
        <v>54</v>
      </c>
      <c r="AR1" s="32" t="s">
        <v>55</v>
      </c>
      <c r="AS1" s="32" t="s">
        <v>56</v>
      </c>
      <c r="AT1" s="32" t="s">
        <v>72</v>
      </c>
      <c r="AU1" s="32" t="s">
        <v>73</v>
      </c>
      <c r="AV1" s="32" t="s">
        <v>60</v>
      </c>
      <c r="AW1" s="32" t="s">
        <v>60</v>
      </c>
      <c r="AX1" s="32" t="s">
        <v>61</v>
      </c>
      <c r="AY1" s="32" t="s">
        <v>62</v>
      </c>
      <c r="AZ1" s="32" t="s">
        <v>63</v>
      </c>
      <c r="BA1" s="32" t="s">
        <v>64</v>
      </c>
      <c r="BB1" s="32" t="s">
        <v>64</v>
      </c>
      <c r="BC1" s="32" t="s">
        <v>65</v>
      </c>
      <c r="BD1" s="32" t="s">
        <v>65</v>
      </c>
      <c r="BE1" s="32" t="s">
        <v>69</v>
      </c>
      <c r="BF1" s="32" t="s">
        <v>69</v>
      </c>
      <c r="BG1" s="32" t="s">
        <v>102</v>
      </c>
      <c r="BH1" s="32" t="s">
        <v>70</v>
      </c>
      <c r="BI1" s="32" t="s">
        <v>70</v>
      </c>
      <c r="BJ1" s="32" t="s">
        <v>67</v>
      </c>
      <c r="BK1" s="32" t="s">
        <v>66</v>
      </c>
      <c r="BL1" s="32" t="s">
        <v>68</v>
      </c>
    </row>
    <row r="2" spans="1:61" s="32" customFormat="1" ht="12.75">
      <c r="A2" s="32" t="s">
        <v>76</v>
      </c>
      <c r="B2" s="32" t="s">
        <v>109</v>
      </c>
      <c r="F2" s="32" t="s">
        <v>15</v>
      </c>
      <c r="J2" s="32" t="s">
        <v>18</v>
      </c>
      <c r="K2" s="32" t="s">
        <v>18</v>
      </c>
      <c r="L2" s="32" t="s">
        <v>21</v>
      </c>
      <c r="M2" s="32" t="s">
        <v>24</v>
      </c>
      <c r="N2" s="32" t="s">
        <v>108</v>
      </c>
      <c r="X2" s="32" t="s">
        <v>45</v>
      </c>
      <c r="Y2" s="32" t="s">
        <v>46</v>
      </c>
      <c r="AK2" s="32" t="s">
        <v>46</v>
      </c>
      <c r="AL2" s="32" t="s">
        <v>52</v>
      </c>
      <c r="AM2" s="32" t="s">
        <v>52</v>
      </c>
      <c r="BA2" s="32" t="s">
        <v>113</v>
      </c>
      <c r="BB2" s="32" t="s">
        <v>112</v>
      </c>
      <c r="BC2" s="32" t="s">
        <v>113</v>
      </c>
      <c r="BD2" s="32" t="s">
        <v>112</v>
      </c>
      <c r="BE2" s="32" t="s">
        <v>113</v>
      </c>
      <c r="BF2" s="32" t="s">
        <v>112</v>
      </c>
      <c r="BH2" s="32" t="s">
        <v>113</v>
      </c>
      <c r="BI2" s="32" t="s">
        <v>112</v>
      </c>
    </row>
    <row r="3" spans="3:64" s="32" customFormat="1" ht="12.75">
      <c r="C3" s="32" t="s">
        <v>9</v>
      </c>
      <c r="D3" s="32" t="s">
        <v>11</v>
      </c>
      <c r="E3" s="32" t="s">
        <v>13</v>
      </c>
      <c r="F3" s="32" t="s">
        <v>16</v>
      </c>
      <c r="G3" s="32" t="s">
        <v>1</v>
      </c>
      <c r="H3" s="32" t="s">
        <v>1</v>
      </c>
      <c r="I3" s="32" t="s">
        <v>5</v>
      </c>
      <c r="J3" s="32" t="s">
        <v>11</v>
      </c>
      <c r="K3" s="32" t="s">
        <v>11</v>
      </c>
      <c r="L3" s="32" t="s">
        <v>22</v>
      </c>
      <c r="M3" s="32" t="s">
        <v>22</v>
      </c>
      <c r="N3" s="32" t="s">
        <v>22</v>
      </c>
      <c r="O3" s="32" t="s">
        <v>1</v>
      </c>
      <c r="P3" s="32" t="s">
        <v>1</v>
      </c>
      <c r="Q3" s="32" t="s">
        <v>1</v>
      </c>
      <c r="R3" s="32" t="s">
        <v>1</v>
      </c>
      <c r="S3" s="32" t="s">
        <v>30</v>
      </c>
      <c r="U3" s="32" t="s">
        <v>33</v>
      </c>
      <c r="V3" s="32" t="s">
        <v>1</v>
      </c>
      <c r="W3" s="32" t="s">
        <v>43</v>
      </c>
      <c r="X3" s="32" t="s">
        <v>22</v>
      </c>
      <c r="Y3" s="32" t="s">
        <v>22</v>
      </c>
      <c r="Z3" s="32" t="s">
        <v>119</v>
      </c>
      <c r="AA3" s="32" t="s">
        <v>119</v>
      </c>
      <c r="AB3" s="32" t="s">
        <v>1</v>
      </c>
      <c r="AC3" s="32" t="s">
        <v>6</v>
      </c>
      <c r="AD3" s="32" t="s">
        <v>34</v>
      </c>
      <c r="AE3" s="32" t="s">
        <v>37</v>
      </c>
      <c r="AF3" s="32" t="s">
        <v>37</v>
      </c>
      <c r="AG3" s="32" t="s">
        <v>37</v>
      </c>
      <c r="AH3" s="32" t="s">
        <v>40</v>
      </c>
      <c r="AI3" s="32" t="s">
        <v>48</v>
      </c>
      <c r="AJ3" s="32" t="s">
        <v>50</v>
      </c>
      <c r="AK3" s="32" t="s">
        <v>119</v>
      </c>
      <c r="AL3" s="32" t="s">
        <v>1</v>
      </c>
      <c r="AM3" s="32" t="s">
        <v>1</v>
      </c>
      <c r="AN3" s="32" t="s">
        <v>6</v>
      </c>
      <c r="AO3" s="32" t="s">
        <v>34</v>
      </c>
      <c r="AP3" s="32" t="s">
        <v>119</v>
      </c>
      <c r="AQ3" s="32" t="s">
        <v>59</v>
      </c>
      <c r="AR3" s="32" t="s">
        <v>59</v>
      </c>
      <c r="AS3" s="32" t="s">
        <v>57</v>
      </c>
      <c r="AT3" s="32" t="s">
        <v>105</v>
      </c>
      <c r="AU3" s="32" t="s">
        <v>106</v>
      </c>
      <c r="AV3" s="32" t="s">
        <v>16</v>
      </c>
      <c r="AW3" s="32" t="s">
        <v>101</v>
      </c>
      <c r="AX3" s="32" t="s">
        <v>101</v>
      </c>
      <c r="AY3" s="32" t="s">
        <v>101</v>
      </c>
      <c r="AZ3" s="32" t="s">
        <v>101</v>
      </c>
      <c r="BA3" s="32" t="s">
        <v>101</v>
      </c>
      <c r="BB3" s="32" t="s">
        <v>101</v>
      </c>
      <c r="BC3" s="32" t="s">
        <v>101</v>
      </c>
      <c r="BD3" s="32" t="s">
        <v>101</v>
      </c>
      <c r="BE3" s="32" t="s">
        <v>101</v>
      </c>
      <c r="BF3" s="32" t="s">
        <v>101</v>
      </c>
      <c r="BG3" s="32" t="s">
        <v>101</v>
      </c>
      <c r="BH3" s="32" t="s">
        <v>71</v>
      </c>
      <c r="BI3" s="32" t="s">
        <v>71</v>
      </c>
      <c r="BJ3" s="32" t="s">
        <v>101</v>
      </c>
      <c r="BK3" s="32" t="s">
        <v>101</v>
      </c>
      <c r="BL3" s="32" t="s">
        <v>101</v>
      </c>
    </row>
    <row r="4" spans="1:64" s="1" customFormat="1" ht="12.75">
      <c r="A4" s="1">
        <f>SubjectData!A6</f>
        <v>1</v>
      </c>
      <c r="B4" s="33" t="str">
        <f>SubjectData!B6</f>
        <v>Example</v>
      </c>
      <c r="C4" s="33">
        <f>SubjectData!E6</f>
        <v>182.3</v>
      </c>
      <c r="D4" s="33">
        <f>SubjectData!F6</f>
        <v>72.45</v>
      </c>
      <c r="E4" s="33">
        <f>SubjectData!C6</f>
        <v>60</v>
      </c>
      <c r="F4" s="33">
        <f>SubjectData!D6</f>
        <v>220</v>
      </c>
      <c r="G4" s="33">
        <f>EnvironData!B7</f>
        <v>22.5</v>
      </c>
      <c r="H4" s="33">
        <f>EnvironData!C7</f>
        <v>30</v>
      </c>
      <c r="I4" s="33">
        <f>EnvironData!D7</f>
        <v>3.55</v>
      </c>
      <c r="J4" s="33">
        <v>74.36</v>
      </c>
      <c r="K4" s="33">
        <v>73.89</v>
      </c>
      <c r="L4" s="33">
        <f>PhysData!D8</f>
        <v>200</v>
      </c>
      <c r="M4" s="33">
        <f>PhysData!E8</f>
        <v>0</v>
      </c>
      <c r="N4" s="33">
        <f>PhysData!F8</f>
        <v>0</v>
      </c>
      <c r="O4" s="33">
        <f>PhysData!I8</f>
        <v>32</v>
      </c>
      <c r="P4" s="33">
        <f>PhysData!J8</f>
        <v>29.5</v>
      </c>
      <c r="Q4" s="33">
        <f>PhysData!G8</f>
        <v>37.1</v>
      </c>
      <c r="R4" s="33">
        <f>PhysData!H8</f>
        <v>39.5</v>
      </c>
      <c r="S4" s="33">
        <f>PhysData!K8</f>
        <v>2.85</v>
      </c>
      <c r="T4" s="33">
        <f>PhysData!L8</f>
        <v>0.89</v>
      </c>
      <c r="U4" s="31">
        <f>ClothingData!D46</f>
        <v>0.0295</v>
      </c>
      <c r="V4" s="33">
        <v>34</v>
      </c>
      <c r="W4" s="33">
        <f>0.00718*(D4^0.425)*(C4^0.725)</f>
        <v>1.9306835429099032</v>
      </c>
      <c r="X4" s="33">
        <f>PhysData!B8</f>
        <v>74372</v>
      </c>
      <c r="Y4" s="33">
        <f>PhysData!C8</f>
        <v>73116</v>
      </c>
      <c r="Z4" s="33">
        <f>G4+273.16</f>
        <v>295.66</v>
      </c>
      <c r="AA4" s="33">
        <f>H4+273.16</f>
        <v>303.16</v>
      </c>
      <c r="AB4" s="33">
        <f>EnvironData!E7</f>
        <v>33.14</v>
      </c>
      <c r="AC4" s="33">
        <f>EnvironData!F7</f>
        <v>20.45</v>
      </c>
      <c r="AD4" s="33">
        <f>AC4*0.1333</f>
        <v>2.725985</v>
      </c>
      <c r="AE4" s="33">
        <f>8.3*(I4^0.6)</f>
        <v>17.750684470476855</v>
      </c>
      <c r="AF4" s="33">
        <f>EnvironData!G7</f>
        <v>6.12</v>
      </c>
      <c r="AG4" s="33">
        <f>AE4+AF4</f>
        <v>23.870684470476856</v>
      </c>
      <c r="AH4" s="33">
        <f>16.5*AE4</f>
        <v>292.8862937628681</v>
      </c>
      <c r="AI4" s="33">
        <f>(0.23*T4+0.77)*21166</f>
        <v>20630.5002</v>
      </c>
      <c r="AJ4" s="33">
        <f>F4/AV4</f>
        <v>0.22450153425598574</v>
      </c>
      <c r="AK4" s="33">
        <f>P4+273.16</f>
        <v>302.66</v>
      </c>
      <c r="AL4" s="33">
        <f>(0.33*O4+0.67*Q4)</f>
        <v>35.417</v>
      </c>
      <c r="AM4" s="33">
        <f>(0.33*P4+0.67*R4)</f>
        <v>36.2</v>
      </c>
      <c r="AN4" s="33">
        <f>(1.92*P4)-25.3</f>
        <v>31.34</v>
      </c>
      <c r="AO4" s="33">
        <f>AN4*0.1333</f>
        <v>4.177622</v>
      </c>
      <c r="AP4" s="33">
        <f>V4+273.16</f>
        <v>307.16</v>
      </c>
      <c r="AQ4" s="33">
        <f>1+(0.31*(U4/0.155))</f>
        <v>1.059</v>
      </c>
      <c r="AR4" s="33">
        <f>1/(1+(0.344*AE4*AS4))</f>
        <v>0.8473988813128521</v>
      </c>
      <c r="AS4" s="33">
        <f>U4-((AQ4-1)/(273.32*AQ4*AG4))</f>
        <v>0.029491460749235216</v>
      </c>
      <c r="AT4" s="33">
        <f>(AK4-Z4)/AE4</f>
        <v>0.3943509903318084</v>
      </c>
      <c r="AU4" s="31">
        <f>(AO4-AD4)/AH4</f>
        <v>0.004956315918201693</v>
      </c>
      <c r="AV4" s="33">
        <f>((AI4*S4*E4)/(E4*60))</f>
        <v>979.9487595</v>
      </c>
      <c r="AW4" s="33">
        <f>AV4/W4</f>
        <v>507.56570806162927</v>
      </c>
      <c r="AX4" s="33">
        <f>AW4*(1-AJ4)</f>
        <v>393.61642786606774</v>
      </c>
      <c r="AY4" s="33">
        <f>((3474*J4*(AM4-AL4))/(E4*60))/W4</f>
        <v>29.101633152845523</v>
      </c>
      <c r="AZ4" s="33">
        <f>W4*((AK4-AP4)/AT4)</f>
        <v>-22.031327817344604</v>
      </c>
      <c r="BA4" s="33">
        <f>0.97*(5.67*10^-8)*AQ4*0.71*(V4^4-AB4^4)</f>
        <v>0.005382608811091505</v>
      </c>
      <c r="BB4" s="33">
        <f>0.97*(5.67*10^-8)*AQ4*0.71*(P4^4-AB4^4)</f>
        <v>-0.018560931663221716</v>
      </c>
      <c r="BC4" s="33">
        <f>(W4*AQ4*AE4*(AP4-Z4))/W4</f>
        <v>216.17671082370236</v>
      </c>
      <c r="BD4" s="33">
        <f>(W4*AQ4*AE4*(AK4-Z4))/W4</f>
        <v>131.5858239796449</v>
      </c>
      <c r="BE4" s="33">
        <f>AX4-BB4-BD4-AY4</f>
        <v>232.94753166524055</v>
      </c>
      <c r="BF4" s="33">
        <f>AX4-AZ4-BA4-BC4-AY4</f>
        <v>170.36402909805338</v>
      </c>
      <c r="BG4" s="33">
        <f>AR4*AH4*(AO4-AD4)</f>
        <v>360.2839901599095</v>
      </c>
      <c r="BH4" s="33">
        <f>BE4/BG4</f>
        <v>0.646566425451901</v>
      </c>
      <c r="BI4" s="33">
        <f>BF4/BG4</f>
        <v>0.4728603927763721</v>
      </c>
      <c r="BJ4" s="33">
        <f>(2430*(1.694*10^-4)*W4*(AN4-AC4))/W4</f>
        <v>4.48278138</v>
      </c>
      <c r="BK4" s="33">
        <f>((((X4-Y4)-(L4+M4+N4)-((0.019*S4*(44-AC4))*E4)))*2430)/((E4*60)*(W4))</f>
        <v>342.4450817835832</v>
      </c>
      <c r="BL4" s="33">
        <f>BJ4+BK4</f>
        <v>346.9278631635832</v>
      </c>
    </row>
    <row r="5" spans="2:60" s="1" customFormat="1" ht="12.75">
      <c r="B5" s="33"/>
      <c r="C5" s="33"/>
      <c r="D5" s="33"/>
      <c r="E5" s="33"/>
      <c r="G5" s="33"/>
      <c r="H5" s="33"/>
      <c r="I5" s="33"/>
      <c r="U5" s="31"/>
      <c r="W5" s="33"/>
      <c r="X5" s="33"/>
      <c r="AE5" s="33"/>
      <c r="AU5" s="31"/>
      <c r="BH5" s="33"/>
    </row>
    <row r="6" spans="2:60" s="1" customFormat="1" ht="12.75">
      <c r="B6" s="33"/>
      <c r="C6" s="33"/>
      <c r="D6" s="33"/>
      <c r="E6" s="33"/>
      <c r="G6" s="33"/>
      <c r="H6" s="33"/>
      <c r="I6" s="33"/>
      <c r="U6" s="31"/>
      <c r="W6" s="33"/>
      <c r="X6" s="33"/>
      <c r="AE6" s="33"/>
      <c r="AU6" s="31"/>
      <c r="BH6" s="33"/>
    </row>
    <row r="7" spans="2:21" s="1" customFormat="1" ht="12.75">
      <c r="B7" s="33"/>
      <c r="C7" s="33"/>
      <c r="U7" s="31"/>
    </row>
    <row r="8" spans="2:21" s="1" customFormat="1" ht="12.75">
      <c r="B8" s="33"/>
      <c r="U8" s="31"/>
    </row>
    <row r="9" spans="2:21" s="1" customFormat="1" ht="12.75">
      <c r="B9" s="33"/>
      <c r="U9" s="31"/>
    </row>
    <row r="10" spans="2:21" s="1" customFormat="1" ht="12.75">
      <c r="B10" s="33"/>
      <c r="U10" s="31"/>
    </row>
    <row r="11" spans="2:21" s="1" customFormat="1" ht="12.75">
      <c r="B11" s="33"/>
      <c r="U11" s="31"/>
    </row>
    <row r="12" spans="2:21" s="1" customFormat="1" ht="12.75">
      <c r="B12" s="33"/>
      <c r="U12" s="31"/>
    </row>
    <row r="13" spans="2:21" s="1" customFormat="1" ht="12.75">
      <c r="B13" s="33"/>
      <c r="U13" s="31"/>
    </row>
    <row r="14" s="1" customFormat="1" ht="12.75">
      <c r="B14" s="33"/>
    </row>
    <row r="15" s="1" customFormat="1" ht="12.75">
      <c r="B15" s="33"/>
    </row>
    <row r="16" s="1" customFormat="1" ht="12.75">
      <c r="B16" s="3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BW16"/>
  <sheetViews>
    <sheetView workbookViewId="0" topLeftCell="B1">
      <selection activeCell="BA8" sqref="BA8"/>
    </sheetView>
  </sheetViews>
  <sheetFormatPr defaultColWidth="9.140625" defaultRowHeight="12.75"/>
  <cols>
    <col min="2" max="2" width="10.8515625" style="0" customWidth="1"/>
    <col min="3" max="3" width="6.8515625" style="0" hidden="1" customWidth="1"/>
    <col min="4" max="4" width="7.421875" style="0" hidden="1" customWidth="1"/>
    <col min="5" max="5" width="5.57421875" style="0" hidden="1" customWidth="1"/>
    <col min="6" max="6" width="6.57421875" style="0" hidden="1" customWidth="1"/>
    <col min="7" max="8" width="5.57421875" style="0" hidden="1" customWidth="1"/>
    <col min="9" max="9" width="6.8515625" style="0" hidden="1" customWidth="1"/>
    <col min="10" max="10" width="11.140625" style="0" hidden="1" customWidth="1"/>
    <col min="11" max="11" width="10.57421875" style="0" hidden="1" customWidth="1"/>
    <col min="12" max="12" width="6.57421875" style="0" hidden="1" customWidth="1"/>
    <col min="13" max="14" width="12.28125" style="0" hidden="1" customWidth="1"/>
    <col min="15" max="15" width="9.7109375" style="0" hidden="1" customWidth="1"/>
    <col min="16" max="16" width="8.57421875" style="0" hidden="1" customWidth="1"/>
    <col min="17" max="17" width="8.8515625" style="0" hidden="1" customWidth="1"/>
    <col min="18" max="18" width="7.7109375" style="0" hidden="1" customWidth="1"/>
    <col min="19" max="19" width="8.8515625" style="0" hidden="1" customWidth="1"/>
    <col min="20" max="20" width="4.7109375" style="0" hidden="1" customWidth="1"/>
    <col min="21" max="22" width="11.8515625" style="0" hidden="1" customWidth="1"/>
    <col min="23" max="23" width="4.8515625" style="0" customWidth="1"/>
    <col min="24" max="25" width="10.7109375" style="0" hidden="1" customWidth="1"/>
    <col min="26" max="27" width="6.57421875" style="0" hidden="1" customWidth="1"/>
    <col min="28" max="28" width="5.57421875" style="0" hidden="1" customWidth="1"/>
    <col min="29" max="29" width="8.00390625" style="0" hidden="1" customWidth="1"/>
    <col min="30" max="30" width="5.57421875" style="0" hidden="1" customWidth="1"/>
    <col min="31" max="33" width="11.28125" style="0" hidden="1" customWidth="1"/>
    <col min="34" max="34" width="13.421875" style="0" hidden="1" customWidth="1"/>
    <col min="35" max="35" width="8.8515625" style="0" hidden="1" customWidth="1"/>
    <col min="36" max="37" width="7.00390625" style="0" hidden="1" customWidth="1"/>
    <col min="38" max="38" width="6.140625" style="0" hidden="1" customWidth="1"/>
    <col min="39" max="39" width="5.57421875" style="0" hidden="1" customWidth="1"/>
    <col min="40" max="40" width="8.00390625" style="0" hidden="1" customWidth="1"/>
    <col min="41" max="41" width="5.57421875" style="0" hidden="1" customWidth="1"/>
    <col min="42" max="42" width="6.57421875" style="0" hidden="1" customWidth="1"/>
    <col min="43" max="44" width="5.28125" style="0" hidden="1" customWidth="1"/>
    <col min="45" max="45" width="11.8515625" style="0" hidden="1" customWidth="1"/>
    <col min="46" max="46" width="10.7109375" style="0" hidden="1" customWidth="1"/>
    <col min="47" max="47" width="12.8515625" style="0" hidden="1" customWidth="1"/>
    <col min="48" max="48" width="7.57421875" style="0" hidden="1" customWidth="1"/>
    <col min="49" max="50" width="7.8515625" style="0" customWidth="1"/>
    <col min="51" max="51" width="9.57421875" style="0" customWidth="1"/>
    <col min="52" max="52" width="7.8515625" style="0" customWidth="1"/>
    <col min="53" max="53" width="8.57421875" style="0" customWidth="1"/>
    <col min="54" max="54" width="11.140625" style="0" hidden="1" customWidth="1"/>
    <col min="55" max="55" width="8.57421875" style="0" customWidth="1"/>
    <col min="56" max="56" width="11.28125" style="0" hidden="1" customWidth="1"/>
    <col min="57" max="57" width="11.28125" style="0" customWidth="1"/>
    <col min="58" max="58" width="10.00390625" style="0" hidden="1" customWidth="1"/>
    <col min="59" max="59" width="7.8515625" style="0" customWidth="1"/>
    <col min="60" max="60" width="11.28125" style="0" customWidth="1"/>
    <col min="61" max="61" width="11.140625" style="0" hidden="1" customWidth="1"/>
    <col min="62" max="62" width="7.8515625" style="0" hidden="1" customWidth="1"/>
    <col min="63" max="63" width="9.8515625" style="0" hidden="1" customWidth="1"/>
    <col min="64" max="64" width="6.57421875" style="0" customWidth="1"/>
  </cols>
  <sheetData>
    <row r="1" spans="1:73" ht="12.75">
      <c r="A1" s="32" t="s">
        <v>89</v>
      </c>
      <c r="B1" s="32" t="s">
        <v>7</v>
      </c>
      <c r="C1" s="32" t="s">
        <v>8</v>
      </c>
      <c r="D1" s="32" t="s">
        <v>10</v>
      </c>
      <c r="E1" s="32" t="s">
        <v>12</v>
      </c>
      <c r="F1" s="32" t="s">
        <v>14</v>
      </c>
      <c r="G1" s="32" t="s">
        <v>0</v>
      </c>
      <c r="H1" s="32" t="s">
        <v>3</v>
      </c>
      <c r="I1" s="32" t="s">
        <v>4</v>
      </c>
      <c r="J1" s="32" t="s">
        <v>17</v>
      </c>
      <c r="K1" s="32" t="s">
        <v>19</v>
      </c>
      <c r="L1" s="32" t="s">
        <v>20</v>
      </c>
      <c r="M1" s="32" t="s">
        <v>23</v>
      </c>
      <c r="N1" s="32" t="s">
        <v>107</v>
      </c>
      <c r="O1" s="32" t="s">
        <v>25</v>
      </c>
      <c r="P1" s="32" t="s">
        <v>26</v>
      </c>
      <c r="Q1" s="32" t="s">
        <v>27</v>
      </c>
      <c r="R1" s="32" t="s">
        <v>28</v>
      </c>
      <c r="S1" s="32" t="s">
        <v>29</v>
      </c>
      <c r="T1" s="32" t="s">
        <v>31</v>
      </c>
      <c r="U1" s="32" t="s">
        <v>32</v>
      </c>
      <c r="V1" s="32" t="s">
        <v>103</v>
      </c>
      <c r="W1" s="32" t="s">
        <v>42</v>
      </c>
      <c r="X1" s="32" t="s">
        <v>44</v>
      </c>
      <c r="Y1" s="32" t="s">
        <v>44</v>
      </c>
      <c r="Z1" s="32" t="s">
        <v>0</v>
      </c>
      <c r="AA1" s="32" t="s">
        <v>3</v>
      </c>
      <c r="AB1" s="32" t="s">
        <v>38</v>
      </c>
      <c r="AC1" s="32" t="s">
        <v>35</v>
      </c>
      <c r="AD1" s="32" t="s">
        <v>35</v>
      </c>
      <c r="AE1" s="32" t="s">
        <v>36</v>
      </c>
      <c r="AF1" s="32" t="s">
        <v>41</v>
      </c>
      <c r="AG1" s="32" t="s">
        <v>58</v>
      </c>
      <c r="AH1" s="32" t="s">
        <v>39</v>
      </c>
      <c r="AI1" s="32" t="s">
        <v>47</v>
      </c>
      <c r="AJ1" s="32" t="s">
        <v>49</v>
      </c>
      <c r="AK1" s="32" t="s">
        <v>104</v>
      </c>
      <c r="AL1" s="32" t="s">
        <v>51</v>
      </c>
      <c r="AM1" s="32" t="s">
        <v>46</v>
      </c>
      <c r="AN1" s="32" t="s">
        <v>53</v>
      </c>
      <c r="AO1" s="32" t="s">
        <v>53</v>
      </c>
      <c r="AP1" s="32" t="s">
        <v>103</v>
      </c>
      <c r="AQ1" s="32" t="s">
        <v>54</v>
      </c>
      <c r="AR1" s="32" t="s">
        <v>55</v>
      </c>
      <c r="AS1" s="32" t="s">
        <v>56</v>
      </c>
      <c r="AT1" s="32" t="s">
        <v>72</v>
      </c>
      <c r="AU1" s="32" t="s">
        <v>73</v>
      </c>
      <c r="AV1" s="32" t="s">
        <v>60</v>
      </c>
      <c r="AW1" s="32" t="s">
        <v>60</v>
      </c>
      <c r="AX1" s="32" t="s">
        <v>61</v>
      </c>
      <c r="AY1" s="32" t="s">
        <v>62</v>
      </c>
      <c r="AZ1" s="32" t="s">
        <v>63</v>
      </c>
      <c r="BA1" s="32" t="s">
        <v>64</v>
      </c>
      <c r="BB1" s="32" t="s">
        <v>64</v>
      </c>
      <c r="BC1" s="32" t="s">
        <v>65</v>
      </c>
      <c r="BD1" s="32" t="s">
        <v>65</v>
      </c>
      <c r="BE1" s="32" t="s">
        <v>69</v>
      </c>
      <c r="BF1" s="32" t="s">
        <v>69</v>
      </c>
      <c r="BG1" s="32" t="s">
        <v>102</v>
      </c>
      <c r="BH1" s="32" t="s">
        <v>70</v>
      </c>
      <c r="BI1" s="32" t="s">
        <v>70</v>
      </c>
      <c r="BJ1" s="32" t="s">
        <v>67</v>
      </c>
      <c r="BK1" s="32" t="s">
        <v>66</v>
      </c>
      <c r="BL1" s="32" t="s">
        <v>68</v>
      </c>
      <c r="BM1" s="32"/>
      <c r="BN1" s="32"/>
      <c r="BO1" s="32"/>
      <c r="BP1" s="32"/>
      <c r="BQ1" s="32"/>
      <c r="BR1" s="32"/>
      <c r="BS1" s="32"/>
      <c r="BT1" s="32"/>
      <c r="BU1" s="32"/>
    </row>
    <row r="2" spans="1:73" ht="12.75">
      <c r="A2" s="32" t="s">
        <v>76</v>
      </c>
      <c r="B2" s="32" t="s">
        <v>109</v>
      </c>
      <c r="C2" s="32"/>
      <c r="D2" s="32"/>
      <c r="E2" s="32"/>
      <c r="F2" s="32" t="s">
        <v>15</v>
      </c>
      <c r="G2" s="32"/>
      <c r="H2" s="32"/>
      <c r="I2" s="32"/>
      <c r="J2" s="32" t="s">
        <v>18</v>
      </c>
      <c r="K2" s="32" t="s">
        <v>18</v>
      </c>
      <c r="L2" s="32" t="s">
        <v>21</v>
      </c>
      <c r="M2" s="32" t="s">
        <v>24</v>
      </c>
      <c r="N2" s="32" t="s">
        <v>108</v>
      </c>
      <c r="O2" s="32"/>
      <c r="P2" s="32"/>
      <c r="Q2" s="32"/>
      <c r="R2" s="32"/>
      <c r="S2" s="32"/>
      <c r="T2" s="32"/>
      <c r="U2" s="32"/>
      <c r="V2" s="32"/>
      <c r="W2" s="32"/>
      <c r="X2" s="32" t="s">
        <v>45</v>
      </c>
      <c r="Y2" s="32" t="s">
        <v>46</v>
      </c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 t="s">
        <v>46</v>
      </c>
      <c r="AL2" s="32" t="s">
        <v>52</v>
      </c>
      <c r="AM2" s="32" t="s">
        <v>52</v>
      </c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 t="s">
        <v>113</v>
      </c>
      <c r="BB2" s="32" t="s">
        <v>112</v>
      </c>
      <c r="BC2" s="32" t="s">
        <v>113</v>
      </c>
      <c r="BD2" s="32" t="s">
        <v>112</v>
      </c>
      <c r="BE2" s="32" t="s">
        <v>113</v>
      </c>
      <c r="BF2" s="32" t="s">
        <v>112</v>
      </c>
      <c r="BG2" s="32"/>
      <c r="BH2" s="32" t="s">
        <v>113</v>
      </c>
      <c r="BI2" s="32" t="s">
        <v>112</v>
      </c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</row>
    <row r="3" spans="1:73" ht="12.75">
      <c r="A3" s="32"/>
      <c r="B3" s="32"/>
      <c r="C3" s="32" t="s">
        <v>9</v>
      </c>
      <c r="D3" s="32" t="s">
        <v>11</v>
      </c>
      <c r="E3" s="32" t="s">
        <v>13</v>
      </c>
      <c r="F3" s="32" t="s">
        <v>16</v>
      </c>
      <c r="G3" s="32" t="s">
        <v>1</v>
      </c>
      <c r="H3" s="32" t="s">
        <v>1</v>
      </c>
      <c r="I3" s="32" t="s">
        <v>5</v>
      </c>
      <c r="J3" s="32" t="s">
        <v>11</v>
      </c>
      <c r="K3" s="32" t="s">
        <v>11</v>
      </c>
      <c r="L3" s="32" t="s">
        <v>22</v>
      </c>
      <c r="M3" s="32" t="s">
        <v>22</v>
      </c>
      <c r="N3" s="32" t="s">
        <v>22</v>
      </c>
      <c r="O3" s="32" t="s">
        <v>1</v>
      </c>
      <c r="P3" s="32" t="s">
        <v>1</v>
      </c>
      <c r="Q3" s="32" t="s">
        <v>1</v>
      </c>
      <c r="R3" s="32" t="s">
        <v>1</v>
      </c>
      <c r="S3" s="32" t="s">
        <v>30</v>
      </c>
      <c r="T3" s="32"/>
      <c r="U3" s="32" t="s">
        <v>33</v>
      </c>
      <c r="V3" s="32" t="s">
        <v>1</v>
      </c>
      <c r="W3" s="32" t="s">
        <v>43</v>
      </c>
      <c r="X3" s="32" t="s">
        <v>22</v>
      </c>
      <c r="Y3" s="32" t="s">
        <v>22</v>
      </c>
      <c r="Z3" s="32" t="s">
        <v>2</v>
      </c>
      <c r="AA3" s="32" t="s">
        <v>2</v>
      </c>
      <c r="AB3" s="32" t="s">
        <v>1</v>
      </c>
      <c r="AC3" s="32" t="s">
        <v>6</v>
      </c>
      <c r="AD3" s="32" t="s">
        <v>34</v>
      </c>
      <c r="AE3" s="32" t="s">
        <v>37</v>
      </c>
      <c r="AF3" s="32" t="s">
        <v>37</v>
      </c>
      <c r="AG3" s="32" t="s">
        <v>37</v>
      </c>
      <c r="AH3" s="32" t="s">
        <v>40</v>
      </c>
      <c r="AI3" s="32" t="s">
        <v>48</v>
      </c>
      <c r="AJ3" s="32" t="s">
        <v>50</v>
      </c>
      <c r="AK3" s="32" t="s">
        <v>2</v>
      </c>
      <c r="AL3" s="32" t="s">
        <v>1</v>
      </c>
      <c r="AM3" s="32" t="s">
        <v>1</v>
      </c>
      <c r="AN3" s="32" t="s">
        <v>6</v>
      </c>
      <c r="AO3" s="32" t="s">
        <v>34</v>
      </c>
      <c r="AP3" s="32" t="s">
        <v>2</v>
      </c>
      <c r="AQ3" s="32" t="s">
        <v>59</v>
      </c>
      <c r="AR3" s="32" t="s">
        <v>59</v>
      </c>
      <c r="AS3" s="32" t="s">
        <v>57</v>
      </c>
      <c r="AT3" s="32" t="s">
        <v>105</v>
      </c>
      <c r="AU3" s="32" t="s">
        <v>106</v>
      </c>
      <c r="AV3" s="32" t="s">
        <v>16</v>
      </c>
      <c r="AW3" s="32" t="s">
        <v>101</v>
      </c>
      <c r="AX3" s="32" t="s">
        <v>101</v>
      </c>
      <c r="AY3" s="32" t="s">
        <v>101</v>
      </c>
      <c r="AZ3" s="32" t="s">
        <v>101</v>
      </c>
      <c r="BA3" s="32" t="s">
        <v>101</v>
      </c>
      <c r="BB3" s="32" t="s">
        <v>101</v>
      </c>
      <c r="BC3" s="32" t="s">
        <v>101</v>
      </c>
      <c r="BD3" s="32" t="s">
        <v>101</v>
      </c>
      <c r="BE3" s="32" t="s">
        <v>101</v>
      </c>
      <c r="BF3" s="32" t="s">
        <v>101</v>
      </c>
      <c r="BG3" s="32" t="s">
        <v>101</v>
      </c>
      <c r="BH3" s="32" t="s">
        <v>71</v>
      </c>
      <c r="BI3" s="32" t="s">
        <v>71</v>
      </c>
      <c r="BJ3" s="32" t="s">
        <v>101</v>
      </c>
      <c r="BK3" s="32" t="s">
        <v>101</v>
      </c>
      <c r="BL3" s="32" t="s">
        <v>101</v>
      </c>
      <c r="BM3" s="32"/>
      <c r="BN3" s="32"/>
      <c r="BO3" s="32"/>
      <c r="BP3" s="32"/>
      <c r="BQ3" s="32"/>
      <c r="BR3" s="32"/>
      <c r="BS3" s="32"/>
      <c r="BT3" s="32"/>
      <c r="BU3" s="32"/>
    </row>
    <row r="4" spans="1:73" ht="12.75">
      <c r="A4" s="1">
        <f>SubjectData!A6</f>
        <v>1</v>
      </c>
      <c r="B4" s="33" t="str">
        <f>SubjectData!B6</f>
        <v>Example</v>
      </c>
      <c r="C4" s="33">
        <f>SubjectData!E6</f>
        <v>182.3</v>
      </c>
      <c r="D4" s="33">
        <f>SubjectData!F6</f>
        <v>72.45</v>
      </c>
      <c r="E4" s="33">
        <f>SubjectData!C6</f>
        <v>60</v>
      </c>
      <c r="F4" s="33">
        <f>SubjectData!D6</f>
        <v>220</v>
      </c>
      <c r="G4" s="33">
        <f>EnvironData!B7</f>
        <v>22.5</v>
      </c>
      <c r="H4" s="33">
        <f>EnvironData!C7</f>
        <v>30</v>
      </c>
      <c r="I4" s="33">
        <f>EnvironData!D7</f>
        <v>3.55</v>
      </c>
      <c r="J4" s="33">
        <v>74.36</v>
      </c>
      <c r="K4" s="33">
        <v>73.89</v>
      </c>
      <c r="L4" s="33">
        <f>PhysData!D8</f>
        <v>200</v>
      </c>
      <c r="M4" s="33">
        <f>PhysData!E8</f>
        <v>0</v>
      </c>
      <c r="N4" s="33">
        <f>PhysData!F8</f>
        <v>0</v>
      </c>
      <c r="O4" s="33">
        <f>PhysData!I8</f>
        <v>32</v>
      </c>
      <c r="P4" s="33">
        <f>PhysData!J8</f>
        <v>29.5</v>
      </c>
      <c r="Q4" s="33">
        <f>PhysData!G8</f>
        <v>37.1</v>
      </c>
      <c r="R4" s="33">
        <f>PhysData!H8</f>
        <v>39.5</v>
      </c>
      <c r="S4" s="33">
        <f>PhysData!K8</f>
        <v>2.85</v>
      </c>
      <c r="T4" s="33">
        <f>PhysData!L8</f>
        <v>0.89</v>
      </c>
      <c r="U4" s="31">
        <f>ClothingData!D46</f>
        <v>0.0295</v>
      </c>
      <c r="V4" s="33">
        <v>34</v>
      </c>
      <c r="W4" s="33">
        <f>0.00718*(D4^0.425)*(C4^0.725)</f>
        <v>1.9306835429099032</v>
      </c>
      <c r="X4" s="33">
        <f>PhysData!B8</f>
        <v>74372</v>
      </c>
      <c r="Y4" s="33">
        <f>PhysData!C8</f>
        <v>73116</v>
      </c>
      <c r="Z4" s="33">
        <f>G4+273.16</f>
        <v>295.66</v>
      </c>
      <c r="AA4" s="33">
        <f>H4+273.16</f>
        <v>303.16</v>
      </c>
      <c r="AB4" s="33">
        <f>EnvironData!E7</f>
        <v>33.14</v>
      </c>
      <c r="AC4" s="33">
        <f>EnvironData!F7</f>
        <v>20.45</v>
      </c>
      <c r="AD4" s="33">
        <f>AC4*0.1333</f>
        <v>2.725985</v>
      </c>
      <c r="AE4" s="33">
        <f>8.3*(I4^0.6)</f>
        <v>17.750684470476855</v>
      </c>
      <c r="AF4" s="33">
        <f>EnvironData!G7</f>
        <v>6.12</v>
      </c>
      <c r="AG4" s="33">
        <f>AE4+AF4</f>
        <v>23.870684470476856</v>
      </c>
      <c r="AH4" s="33">
        <f>16.5*AE4</f>
        <v>292.8862937628681</v>
      </c>
      <c r="AI4" s="33">
        <f>(0.23*T4+0.77)*21166</f>
        <v>20630.5002</v>
      </c>
      <c r="AJ4" s="33">
        <f>F4/AV4</f>
        <v>0.22450153425598574</v>
      </c>
      <c r="AK4" s="33">
        <f>P4+273.16</f>
        <v>302.66</v>
      </c>
      <c r="AL4" s="33">
        <f>(0.33*O4+0.67*Q4)</f>
        <v>35.417</v>
      </c>
      <c r="AM4" s="33">
        <f>(0.33*P4+0.67*R4)</f>
        <v>36.2</v>
      </c>
      <c r="AN4" s="33">
        <f>(1.92*P4)-25.3</f>
        <v>31.34</v>
      </c>
      <c r="AO4" s="33">
        <f>AN4*0.1333</f>
        <v>4.177622</v>
      </c>
      <c r="AP4" s="33">
        <f>V4+273.16</f>
        <v>307.16</v>
      </c>
      <c r="AQ4" s="33">
        <f>1+(0.31*(U4/0.155))</f>
        <v>1.059</v>
      </c>
      <c r="AR4" s="33">
        <f>1/(1+(0.344*AE4*AS4))</f>
        <v>0.8473988813128521</v>
      </c>
      <c r="AS4" s="33">
        <f>U4-((AQ4-1)/(273.32*AQ4*AG4))</f>
        <v>0.029491460749235216</v>
      </c>
      <c r="AT4" s="33">
        <f>(AK4-Z4)/AE4</f>
        <v>0.3943509903318084</v>
      </c>
      <c r="AU4" s="31">
        <f>(AO4-AD4)/AH4</f>
        <v>0.004956315918201693</v>
      </c>
      <c r="AV4" s="33">
        <f>((AI4*S4*E4)/(E4*60))</f>
        <v>979.9487595</v>
      </c>
      <c r="AW4" s="33">
        <f>AV4/W4</f>
        <v>507.56570806162927</v>
      </c>
      <c r="AX4" s="33">
        <f>AW4*(1-AJ4)</f>
        <v>393.61642786606774</v>
      </c>
      <c r="AY4" s="33">
        <f>((3474*J4*(AM4-AL4))/(E4*60))/W4</f>
        <v>29.101633152845523</v>
      </c>
      <c r="AZ4" s="33">
        <f>W4*((AK4-AP4)/AT4)</f>
        <v>-22.031327817344604</v>
      </c>
      <c r="BA4" s="33">
        <f>0.97*(5.67*10^-8)*AQ4*0.71*(V4^4-AB4^4)</f>
        <v>0.005382608811091505</v>
      </c>
      <c r="BB4" s="33">
        <f>0.97*(5.67*10^-8)*AQ4*0.71*(P4^4-AB4^4)</f>
        <v>-0.018560931663221716</v>
      </c>
      <c r="BC4" s="33">
        <f>(W4*AQ4*AE4*(AP4-Z4))/W4</f>
        <v>216.17671082370236</v>
      </c>
      <c r="BD4" s="33">
        <f>(W4*AQ4*AE4*(AK4-Z4))/W4</f>
        <v>131.5858239796449</v>
      </c>
      <c r="BE4" s="33">
        <f>AX4-BB4-BD4-AY4</f>
        <v>232.94753166524055</v>
      </c>
      <c r="BF4" s="33">
        <f>AX4-AZ4-BA4-BC4-AY4</f>
        <v>170.36402909805338</v>
      </c>
      <c r="BG4" s="33">
        <f>AR4*AH4*(AO4-AD4)</f>
        <v>360.2839901599095</v>
      </c>
      <c r="BH4" s="33">
        <f>BE4/BG4</f>
        <v>0.646566425451901</v>
      </c>
      <c r="BI4" s="33">
        <f>BF4/BG4</f>
        <v>0.4728603927763721</v>
      </c>
      <c r="BJ4" s="33">
        <f>(2430*(1.694*10^-4)*W4*(AN4-AC4))/W4</f>
        <v>4.48278138</v>
      </c>
      <c r="BK4" s="33">
        <f>((((X4-Y4)-(L4+M4+N4)-((0.019*S4*(44-AC4))*E4)))*2430)/((E4*60)*(W4))</f>
        <v>342.4450817835832</v>
      </c>
      <c r="BL4" s="33">
        <f>BJ4+BK4</f>
        <v>346.9278631635832</v>
      </c>
      <c r="BM4" s="1"/>
      <c r="BN4" s="1"/>
      <c r="BO4" s="1"/>
      <c r="BP4" s="1"/>
      <c r="BQ4" s="1"/>
      <c r="BR4" s="1"/>
      <c r="BS4" s="1"/>
      <c r="BT4" s="1"/>
      <c r="BU4" s="1"/>
    </row>
    <row r="5" spans="1:73" ht="12.75">
      <c r="A5" s="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1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1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1"/>
      <c r="BN5" s="1"/>
      <c r="BO5" s="1"/>
      <c r="BP5" s="1"/>
      <c r="BQ5" s="1"/>
      <c r="BR5" s="1"/>
      <c r="BS5" s="1"/>
      <c r="BT5" s="1"/>
      <c r="BU5" s="1"/>
    </row>
    <row r="6" spans="1:73" ht="12.75">
      <c r="A6" s="1"/>
      <c r="B6" s="33"/>
      <c r="C6" s="33"/>
      <c r="D6" s="33"/>
      <c r="E6" s="33"/>
      <c r="F6" s="1"/>
      <c r="G6" s="33"/>
      <c r="H6" s="33"/>
      <c r="I6" s="3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1"/>
      <c r="V6" s="1"/>
      <c r="W6" s="33"/>
      <c r="X6" s="33"/>
      <c r="Y6" s="1"/>
      <c r="Z6" s="1"/>
      <c r="AA6" s="1"/>
      <c r="AB6" s="1"/>
      <c r="AC6" s="1"/>
      <c r="AD6" s="1"/>
      <c r="AE6" s="3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3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33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12.75">
      <c r="A7" s="1"/>
      <c r="B7" s="33"/>
      <c r="C7" s="3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1">
        <f>ClothingData!D49</f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12.75">
      <c r="A8" s="1"/>
      <c r="B8" s="3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1">
        <f>ClothingData!D50</f>
        <v>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2.75">
      <c r="A9" s="1"/>
      <c r="B9" s="3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1">
        <f>ClothingData!D51</f>
        <v>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12.75">
      <c r="A10" s="1"/>
      <c r="B10" s="3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1">
        <f>ClothingData!D52</f>
        <v>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5" ht="12.75">
      <c r="A11" s="1"/>
      <c r="B11" s="3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1">
        <f>ClothingData!D53</f>
        <v>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W11" s="33"/>
    </row>
    <row r="12" spans="1:73" ht="12.75">
      <c r="A12" s="1"/>
      <c r="B12" s="3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1">
        <f>ClothingData!D54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12.75">
      <c r="A13" s="1"/>
      <c r="B13" s="3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1">
        <f>ClothingData!D55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12.75">
      <c r="A14" s="1"/>
      <c r="B14" s="3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12.75">
      <c r="A15" s="1"/>
      <c r="B15" s="3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12.75">
      <c r="A16" s="1"/>
      <c r="B16" s="3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Narelle and Jay Atkins</dc:creator>
  <cp:keywords/>
  <dc:description/>
  <cp:lastModifiedBy>Narelle and Jay Atkins</cp:lastModifiedBy>
  <cp:lastPrinted>2000-08-24T01:27:33Z</cp:lastPrinted>
  <dcterms:created xsi:type="dcterms:W3CDTF">2000-08-22T01:26:23Z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